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2019 Bids\"/>
    </mc:Choice>
  </mc:AlternateContent>
  <xr:revisionPtr revIDLastSave="0" documentId="13_ncr:1_{59498A8E-A799-4392-8434-6324D2DC56DE}" xr6:coauthVersionLast="44" xr6:coauthVersionMax="44" xr10:uidLastSave="{00000000-0000-0000-0000-000000000000}"/>
  <bookViews>
    <workbookView xWindow="32820" yWindow="795" windowWidth="23355" windowHeight="13845" tabRatio="596" xr2:uid="{00000000-000D-0000-FFFF-FFFF00000000}"/>
  </bookViews>
  <sheets>
    <sheet name="Bid Log" sheetId="2" r:id="rId1"/>
    <sheet name="Totals" sheetId="3" r:id="rId2"/>
    <sheet name="Tables" sheetId="4" r:id="rId3"/>
    <sheet name="EST. V.F." sheetId="6" r:id="rId4"/>
    <sheet name="Estimating" sheetId="7" r:id="rId5"/>
    <sheet name="Project Mgmt." sheetId="8" r:id="rId6"/>
    <sheet name="SP" sheetId="12" r:id="rId7"/>
    <sheet name="Sheet1" sheetId="1" r:id="rId8"/>
    <sheet name="Sheet2" sheetId="9" r:id="rId9"/>
    <sheet name="Sheet3" sheetId="10" r:id="rId10"/>
    <sheet name="Sheet4" sheetId="11" state="hidden" r:id="rId11"/>
  </sheets>
  <externalReferences>
    <externalReference r:id="rId12"/>
    <externalReference r:id="rId13"/>
  </externalReferences>
  <definedNames>
    <definedName name="_xlnm._FilterDatabase" localSheetId="0" hidden="1">'Bid Log'!$A$1:$BI$418</definedName>
    <definedName name="BidType">Tables!$D$3:$D$7</definedName>
    <definedName name="Department">Tables!$G$3:$G$4</definedName>
    <definedName name="DesignType">Tables!$E$3:$E$5</definedName>
    <definedName name="Division">Tables!$H$3:$H$5</definedName>
    <definedName name="Employee">Tables!$F$3:$F$25</definedName>
    <definedName name="GC">Tables!$L$3:$L$144</definedName>
    <definedName name="Local">Tables!$B$3:$B$8</definedName>
    <definedName name="_xlnm.Print_Area" localSheetId="0">'Bid Log'!$A$1:$AM$289</definedName>
    <definedName name="_xlnm.Print_Area" localSheetId="3">'EST. V.F.'!$A$1:$S$59</definedName>
    <definedName name="_xlnm.Print_Area" localSheetId="1">Totals!$A$1:$X$70</definedName>
    <definedName name="_xlnm.Print_Titles" localSheetId="0">'Bid Log'!$A:$B,'Bid Log'!$1:$1</definedName>
    <definedName name="_xlnm.Print_Titles" localSheetId="1">Totals!$A:$A,Totals!$1:$1</definedName>
    <definedName name="ProjectStatus">Tables!$J$3:$J$10</definedName>
    <definedName name="ProjectType">Tables!$C$3:$C$11</definedName>
    <definedName name="State">Tables!$A$3:$A$4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88" i="2" l="1"/>
  <c r="Q358" i="2" l="1"/>
  <c r="Q305" i="2" l="1"/>
  <c r="Q355" i="2"/>
  <c r="Q308" i="2" l="1"/>
  <c r="Q299" i="2" l="1"/>
  <c r="Q270" i="2" l="1"/>
  <c r="Q7" i="2" l="1"/>
  <c r="Q269" i="2" l="1"/>
  <c r="Q265" i="2" l="1"/>
  <c r="Q261" i="2" l="1"/>
  <c r="Q221" i="2" l="1"/>
  <c r="Q164" i="2"/>
  <c r="Q165" i="2" l="1"/>
  <c r="Q134" i="2"/>
  <c r="Q132" i="2"/>
  <c r="Q218" i="2"/>
  <c r="Q114" i="2"/>
  <c r="Q171" i="2"/>
  <c r="Q179" i="2"/>
  <c r="Q181" i="2"/>
  <c r="Q183" i="2"/>
  <c r="Q184" i="2"/>
  <c r="Q186" i="2"/>
  <c r="Q211" i="2"/>
  <c r="Q34" i="2" l="1"/>
  <c r="Q113" i="2" l="1"/>
  <c r="Q82" i="2"/>
  <c r="Q156" i="2" l="1"/>
  <c r="AA13" i="3" l="1" a="1"/>
  <c r="AA13" i="3" s="1"/>
  <c r="Y13" i="3" a="1"/>
  <c r="Y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A13" i="3"/>
  <c r="AA14" i="3" a="1"/>
  <c r="AA14" i="3" s="1"/>
  <c r="Y14" i="3" a="1"/>
  <c r="Y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C14" i="3" a="1"/>
  <c r="C14" i="3" s="1"/>
  <c r="B14" i="3" a="1"/>
  <c r="B14" i="3" s="1"/>
  <c r="A14" i="3"/>
  <c r="AA12" i="3" a="1"/>
  <c r="AA12" i="3" s="1"/>
  <c r="Y12" i="3" a="1"/>
  <c r="Y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 a="1"/>
  <c r="B12" i="3" s="1"/>
  <c r="A12" i="3"/>
  <c r="AB13" i="3" l="1"/>
  <c r="W13" i="3"/>
  <c r="X13" i="3"/>
  <c r="Z13" i="3"/>
  <c r="W14" i="3"/>
  <c r="AB14" i="3"/>
  <c r="Z14" i="3"/>
  <c r="X14" i="3"/>
  <c r="W12" i="3"/>
  <c r="Z12" i="3"/>
  <c r="X12" i="3"/>
  <c r="AB12" i="3"/>
  <c r="Q42" i="2"/>
  <c r="Q72" i="2" l="1"/>
  <c r="Q62" i="2" l="1"/>
  <c r="Q5" i="2" l="1"/>
  <c r="Q9" i="2"/>
  <c r="Q16" i="2"/>
  <c r="Q11" i="2" l="1"/>
  <c r="AC2" i="2" l="1"/>
  <c r="Q2" i="2"/>
  <c r="AC353" i="2" l="1"/>
  <c r="AC271" i="2" l="1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B70" i="3"/>
  <c r="AA6" i="3" a="1"/>
  <c r="AA6" i="3" s="1"/>
  <c r="Y6" i="3" a="1"/>
  <c r="Y6" i="3" s="1"/>
  <c r="V6" i="3" a="1"/>
  <c r="V6" i="3" s="1"/>
  <c r="U6" i="3" a="1"/>
  <c r="U6" i="3" s="1"/>
  <c r="S6" i="3" a="1"/>
  <c r="S6" i="3" s="1"/>
  <c r="Q6" i="3" a="1"/>
  <c r="Q6" i="3" s="1"/>
  <c r="O6" i="3" a="1"/>
  <c r="O6" i="3" s="1"/>
  <c r="M6" i="3" a="1"/>
  <c r="M6" i="3" s="1"/>
  <c r="K6" i="3" a="1"/>
  <c r="K6" i="3" s="1"/>
  <c r="I6" i="3" a="1"/>
  <c r="I6" i="3" s="1"/>
  <c r="G6" i="3" a="1"/>
  <c r="G6" i="3" s="1"/>
  <c r="F6" i="3" a="1"/>
  <c r="F6" i="3" s="1"/>
  <c r="D6" i="3" a="1"/>
  <c r="D6" i="3" s="1"/>
  <c r="B6" i="3" a="1"/>
  <c r="B6" i="3" s="1"/>
  <c r="A6" i="3"/>
  <c r="W6" i="3" l="1"/>
  <c r="N6" i="3" l="1" a="1"/>
  <c r="N6" i="3" s="1"/>
  <c r="P6" i="3" a="1"/>
  <c r="P6" i="3" s="1"/>
  <c r="H6" i="3" a="1"/>
  <c r="H6" i="3" s="1"/>
  <c r="T6" i="3" a="1"/>
  <c r="T6" i="3" s="1"/>
  <c r="L6" i="3" a="1"/>
  <c r="L6" i="3" s="1"/>
  <c r="C6" i="3" a="1"/>
  <c r="C6" i="3" s="1"/>
  <c r="Z6" i="3" s="1"/>
  <c r="J6" i="3" a="1"/>
  <c r="J6" i="3" s="1"/>
  <c r="R6" i="3" a="1"/>
  <c r="R6" i="3" s="1"/>
  <c r="E6" i="3" a="1"/>
  <c r="E6" i="3" s="1"/>
  <c r="X6" i="3" l="1"/>
  <c r="AB6" i="3"/>
  <c r="AC298" i="2" l="1"/>
  <c r="AC247" i="2" l="1"/>
  <c r="AC246" i="2"/>
  <c r="AC245" i="2"/>
  <c r="AC48" i="2" l="1"/>
  <c r="AC401" i="2" l="1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2" i="2"/>
  <c r="AC351" i="2"/>
  <c r="AC350" i="2"/>
  <c r="AC349" i="2"/>
  <c r="AC348" i="2"/>
  <c r="AC347" i="2"/>
  <c r="AC346" i="2"/>
  <c r="AC345" i="2"/>
  <c r="AC344" i="2"/>
  <c r="AC343" i="2"/>
  <c r="AC342" i="2" l="1"/>
  <c r="AC341" i="2"/>
  <c r="AC340" i="2"/>
  <c r="AC339" i="2"/>
  <c r="AC338" i="2"/>
  <c r="AC300" i="2"/>
  <c r="AC299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B5" i="3" l="1" a="1"/>
  <c r="B5" i="3" s="1"/>
  <c r="B7" i="3" a="1"/>
  <c r="B7" i="3" s="1"/>
  <c r="AA17" i="3" a="1"/>
  <c r="AA17" i="3" s="1"/>
  <c r="Y17" i="3" a="1"/>
  <c r="Y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AA26" i="3" a="1"/>
  <c r="AA26" i="3" s="1"/>
  <c r="Y26" i="3" a="1"/>
  <c r="Y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B26" i="3" a="1"/>
  <c r="B26" i="3" s="1"/>
  <c r="AA25" i="3" a="1"/>
  <c r="AA25" i="3" s="1"/>
  <c r="Y25" i="3" a="1"/>
  <c r="Y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 a="1"/>
  <c r="B25" i="3" s="1"/>
  <c r="AA24" i="3" a="1"/>
  <c r="AA24" i="3" s="1"/>
  <c r="Y24" i="3" a="1"/>
  <c r="Y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 a="1"/>
  <c r="B24" i="3" s="1"/>
  <c r="AA23" i="3" a="1"/>
  <c r="AA23" i="3" s="1"/>
  <c r="Y23" i="3" a="1"/>
  <c r="Y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B23" i="3" a="1"/>
  <c r="B23" i="3" s="1"/>
  <c r="AA22" i="3" a="1"/>
  <c r="AA22" i="3" s="1"/>
  <c r="Y22" i="3" a="1"/>
  <c r="Y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D22" i="3" a="1"/>
  <c r="D22" i="3" s="1"/>
  <c r="C22" i="3" a="1"/>
  <c r="C22" i="3" s="1"/>
  <c r="B22" i="3" a="1"/>
  <c r="B22" i="3" s="1"/>
  <c r="AA5" i="3" a="1"/>
  <c r="AA5" i="3" s="1"/>
  <c r="Y5" i="3" a="1"/>
  <c r="Y5" i="3" s="1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AA7" i="3" a="1"/>
  <c r="AA7" i="3" s="1"/>
  <c r="Y7" i="3" a="1"/>
  <c r="Y7" i="3" s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Y19" i="3" a="1"/>
  <c r="Y19" i="3" s="1"/>
  <c r="AA19" i="3" a="1"/>
  <c r="AA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 a="1"/>
  <c r="B19" i="3" s="1"/>
  <c r="A7" i="3"/>
  <c r="A5" i="3"/>
  <c r="A19" i="3"/>
  <c r="A22" i="3"/>
  <c r="A23" i="3"/>
  <c r="A25" i="3"/>
  <c r="A17" i="3"/>
  <c r="A9" i="3"/>
  <c r="A24" i="3"/>
  <c r="A26" i="3"/>
  <c r="P7" i="7"/>
  <c r="P51" i="7" s="1"/>
  <c r="P7" i="12"/>
  <c r="P50" i="12" s="1"/>
  <c r="S47" i="6"/>
  <c r="O47" i="6" s="1"/>
  <c r="Q47" i="6" s="1"/>
  <c r="S10" i="6"/>
  <c r="O5" i="12"/>
  <c r="P5" i="12"/>
  <c r="Q5" i="12"/>
  <c r="R5" i="12"/>
  <c r="S5" i="12"/>
  <c r="S8" i="12"/>
  <c r="O8" i="12" s="1"/>
  <c r="Q8" i="12" s="1"/>
  <c r="O10" i="12"/>
  <c r="O48" i="12"/>
  <c r="P48" i="12"/>
  <c r="Q48" i="12"/>
  <c r="R48" i="12"/>
  <c r="S48" i="12"/>
  <c r="S51" i="12"/>
  <c r="O51" i="12" s="1"/>
  <c r="O53" i="12"/>
  <c r="V70" i="3" a="1"/>
  <c r="V70" i="3" s="1"/>
  <c r="U70" i="3" a="1"/>
  <c r="U70" i="3" s="1"/>
  <c r="V69" i="3" a="1"/>
  <c r="V69" i="3" s="1"/>
  <c r="U69" i="3" a="1"/>
  <c r="U69" i="3" s="1"/>
  <c r="V68" i="3" a="1"/>
  <c r="V68" i="3" s="1"/>
  <c r="U68" i="3" a="1"/>
  <c r="U68" i="3" s="1"/>
  <c r="V67" i="3" a="1"/>
  <c r="V67" i="3" s="1"/>
  <c r="U67" i="3" a="1"/>
  <c r="U67" i="3" s="1"/>
  <c r="V64" i="3" a="1"/>
  <c r="V64" i="3" s="1"/>
  <c r="U64" i="3" a="1"/>
  <c r="U64" i="3" s="1"/>
  <c r="V63" i="3" a="1"/>
  <c r="V63" i="3" s="1"/>
  <c r="U63" i="3" a="1"/>
  <c r="U63" i="3" s="1"/>
  <c r="V62" i="3" a="1"/>
  <c r="V62" i="3" s="1"/>
  <c r="U62" i="3" a="1"/>
  <c r="U62" i="3" s="1"/>
  <c r="V61" i="3" a="1"/>
  <c r="V61" i="3" s="1"/>
  <c r="U61" i="3" a="1"/>
  <c r="U61" i="3" s="1"/>
  <c r="V60" i="3" a="1"/>
  <c r="V60" i="3" s="1"/>
  <c r="U60" i="3" a="1"/>
  <c r="U60" i="3" s="1"/>
  <c r="V59" i="3" a="1"/>
  <c r="V59" i="3" s="1"/>
  <c r="V65" i="3" s="1"/>
  <c r="U59" i="3" a="1"/>
  <c r="U59" i="3" s="1"/>
  <c r="V55" i="3" a="1"/>
  <c r="V55" i="3" s="1"/>
  <c r="U55" i="3" a="1"/>
  <c r="U55" i="3" s="1"/>
  <c r="V54" i="3" a="1"/>
  <c r="V54" i="3" s="1"/>
  <c r="U54" i="3" a="1"/>
  <c r="U54" i="3" s="1"/>
  <c r="V53" i="3" a="1"/>
  <c r="V53" i="3" s="1"/>
  <c r="U53" i="3" a="1"/>
  <c r="U53" i="3" s="1"/>
  <c r="V52" i="3" a="1"/>
  <c r="V52" i="3" s="1"/>
  <c r="U52" i="3" a="1"/>
  <c r="U52" i="3" s="1"/>
  <c r="V51" i="3" a="1"/>
  <c r="V51" i="3" s="1"/>
  <c r="U51" i="3" a="1"/>
  <c r="U51" i="3" s="1"/>
  <c r="V50" i="3" a="1"/>
  <c r="V50" i="3" s="1"/>
  <c r="U50" i="3" a="1"/>
  <c r="U50" i="3" s="1"/>
  <c r="V49" i="3" a="1"/>
  <c r="V49" i="3" s="1"/>
  <c r="U49" i="3" a="1"/>
  <c r="U49" i="3" s="1"/>
  <c r="V48" i="3" a="1"/>
  <c r="V48" i="3" s="1"/>
  <c r="U48" i="3" a="1"/>
  <c r="U48" i="3" s="1"/>
  <c r="V47" i="3" a="1"/>
  <c r="V47" i="3" s="1"/>
  <c r="V56" i="3" s="1"/>
  <c r="U47" i="3" a="1"/>
  <c r="U47" i="3" s="1"/>
  <c r="V44" i="3" a="1"/>
  <c r="V44" i="3" s="1"/>
  <c r="U44" i="3" a="1"/>
  <c r="U44" i="3" s="1"/>
  <c r="V43" i="3" a="1"/>
  <c r="V43" i="3" s="1"/>
  <c r="U43" i="3" a="1"/>
  <c r="U43" i="3" s="1"/>
  <c r="V42" i="3" a="1"/>
  <c r="V42" i="3" s="1"/>
  <c r="V45" i="3" s="1"/>
  <c r="U42" i="3" a="1"/>
  <c r="U42" i="3" s="1"/>
  <c r="V39" i="3" a="1"/>
  <c r="V39" i="3" s="1"/>
  <c r="U39" i="3" a="1"/>
  <c r="U39" i="3" s="1"/>
  <c r="V38" i="3" a="1"/>
  <c r="V38" i="3" s="1"/>
  <c r="U38" i="3" a="1"/>
  <c r="U38" i="3" s="1"/>
  <c r="V37" i="3" a="1"/>
  <c r="V37" i="3" s="1"/>
  <c r="U37" i="3" a="1"/>
  <c r="U37" i="3" s="1"/>
  <c r="V36" i="3" a="1"/>
  <c r="V36" i="3" s="1"/>
  <c r="U36" i="3" a="1"/>
  <c r="U36" i="3" s="1"/>
  <c r="V35" i="3" a="1"/>
  <c r="V35" i="3" s="1"/>
  <c r="V40" i="3" s="1"/>
  <c r="U35" i="3" a="1"/>
  <c r="U35" i="3" s="1"/>
  <c r="V32" i="3" a="1"/>
  <c r="V32" i="3" s="1"/>
  <c r="U32" i="3" a="1"/>
  <c r="U32" i="3" s="1"/>
  <c r="V31" i="3" a="1"/>
  <c r="V31" i="3" s="1"/>
  <c r="U31" i="3" a="1"/>
  <c r="U31" i="3" s="1"/>
  <c r="V30" i="3" a="1"/>
  <c r="V30" i="3" s="1"/>
  <c r="U30" i="3" a="1"/>
  <c r="U30" i="3" s="1"/>
  <c r="V29" i="3" a="1"/>
  <c r="V29" i="3" s="1"/>
  <c r="V33" i="3" s="1"/>
  <c r="U29" i="3" a="1"/>
  <c r="U29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O29" i="3" a="1"/>
  <c r="O29" i="3" s="1"/>
  <c r="O30" i="3" a="1"/>
  <c r="O30" i="3" s="1"/>
  <c r="O31" i="3" a="1"/>
  <c r="O31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C32" i="3" a="1"/>
  <c r="C32" i="3" s="1"/>
  <c r="Y32" i="3" a="1"/>
  <c r="Y32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N31" i="3" a="1"/>
  <c r="N31" i="3" s="1"/>
  <c r="N29" i="3" a="1"/>
  <c r="N29" i="3" s="1"/>
  <c r="N30" i="3" a="1"/>
  <c r="N30" i="3" s="1"/>
  <c r="M31" i="3" a="1"/>
  <c r="M31" i="3" s="1"/>
  <c r="L31" i="3" a="1"/>
  <c r="L31" i="3" s="1"/>
  <c r="K31" i="3" a="1"/>
  <c r="K31" i="3" s="1"/>
  <c r="J31" i="3" a="1"/>
  <c r="J31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C31" i="3" a="1"/>
  <c r="C31" i="3" s="1"/>
  <c r="Y31" i="3" a="1"/>
  <c r="Y31" i="3" s="1"/>
  <c r="T30" i="3" a="1"/>
  <c r="T30" i="3" s="1"/>
  <c r="S30" i="3" a="1"/>
  <c r="S30" i="3" s="1"/>
  <c r="S29" i="3" a="1"/>
  <c r="S29" i="3" s="1"/>
  <c r="R30" i="3" a="1"/>
  <c r="R30" i="3" s="1"/>
  <c r="Q30" i="3" a="1"/>
  <c r="Q30" i="3" s="1"/>
  <c r="P30" i="3" a="1"/>
  <c r="P30" i="3" s="1"/>
  <c r="M30" i="3" a="1"/>
  <c r="M30" i="3" s="1"/>
  <c r="L30" i="3" a="1"/>
  <c r="L30" i="3" s="1"/>
  <c r="K30" i="3" a="1"/>
  <c r="K30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C30" i="3" a="1"/>
  <c r="C30" i="3" s="1"/>
  <c r="B32" i="3" a="1"/>
  <c r="B32" i="3" s="1"/>
  <c r="B31" i="3" a="1"/>
  <c r="B31" i="3" s="1"/>
  <c r="B30" i="3" a="1"/>
  <c r="B30" i="3" s="1"/>
  <c r="A32" i="3"/>
  <c r="A31" i="3"/>
  <c r="A30" i="3"/>
  <c r="AA31" i="3" a="1"/>
  <c r="AA31" i="3" s="1"/>
  <c r="AA30" i="3" a="1"/>
  <c r="AA30" i="3" s="1"/>
  <c r="Y30" i="3" a="1"/>
  <c r="Y30" i="3" s="1"/>
  <c r="V9" i="3" a="1"/>
  <c r="V9" i="3" s="1"/>
  <c r="V8" i="3" a="1"/>
  <c r="V8" i="3" s="1"/>
  <c r="V21" i="3" a="1"/>
  <c r="V21" i="3" s="1"/>
  <c r="V15" i="3" a="1"/>
  <c r="V15" i="3" s="1"/>
  <c r="V10" i="3" a="1"/>
  <c r="V10" i="3" s="1"/>
  <c r="V18" i="3" a="1"/>
  <c r="V18" i="3" s="1"/>
  <c r="V20" i="3" a="1"/>
  <c r="V20" i="3" s="1"/>
  <c r="V4" i="3" a="1"/>
  <c r="V4" i="3" s="1"/>
  <c r="V11" i="3" a="1"/>
  <c r="V11" i="3" s="1"/>
  <c r="V16" i="3" a="1"/>
  <c r="V16" i="3" s="1"/>
  <c r="V3" i="3" a="1"/>
  <c r="V3" i="3" s="1"/>
  <c r="V27" i="3" s="1"/>
  <c r="V1" i="3"/>
  <c r="U1" i="3"/>
  <c r="E70" i="3" a="1"/>
  <c r="E70" i="3" s="1"/>
  <c r="A11" i="3"/>
  <c r="C11" i="3" a="1"/>
  <c r="C11" i="3" s="1"/>
  <c r="Y11" i="3" a="1"/>
  <c r="Y11" i="3" s="1"/>
  <c r="E11" i="3" a="1"/>
  <c r="E11" i="3" s="1"/>
  <c r="AA11" i="3" a="1"/>
  <c r="AA11" i="3" s="1"/>
  <c r="F11" i="3" a="1"/>
  <c r="F11" i="3" s="1"/>
  <c r="H11" i="3" a="1"/>
  <c r="H11" i="3" s="1"/>
  <c r="J11" i="3" a="1"/>
  <c r="J11" i="3" s="1"/>
  <c r="L11" i="3" a="1"/>
  <c r="L11" i="3" s="1"/>
  <c r="N11" i="3" a="1"/>
  <c r="N11" i="3" s="1"/>
  <c r="N3" i="3" a="1"/>
  <c r="N3" i="3" s="1"/>
  <c r="N16" i="3" a="1"/>
  <c r="N16" i="3" s="1"/>
  <c r="N20" i="3" a="1"/>
  <c r="N20" i="3" s="1"/>
  <c r="N18" i="3" a="1"/>
  <c r="N18" i="3" s="1"/>
  <c r="N10" i="3" a="1"/>
  <c r="N10" i="3" s="1"/>
  <c r="N4" i="3" a="1"/>
  <c r="N4" i="3" s="1"/>
  <c r="N15" i="3" a="1"/>
  <c r="N15" i="3" s="1"/>
  <c r="N21" i="3" a="1"/>
  <c r="N21" i="3" s="1"/>
  <c r="N8" i="3" a="1"/>
  <c r="N8" i="3" s="1"/>
  <c r="N9" i="3" a="1"/>
  <c r="N9" i="3" s="1"/>
  <c r="P11" i="3" a="1"/>
  <c r="P11" i="3" s="1"/>
  <c r="R11" i="3" a="1"/>
  <c r="R11" i="3" s="1"/>
  <c r="T11" i="3" a="1"/>
  <c r="T11" i="3" s="1"/>
  <c r="J3" i="3" a="1"/>
  <c r="J3" i="3" s="1"/>
  <c r="J16" i="3" a="1"/>
  <c r="J16" i="3" s="1"/>
  <c r="J20" i="3" a="1"/>
  <c r="J20" i="3" s="1"/>
  <c r="J18" i="3" a="1"/>
  <c r="J18" i="3" s="1"/>
  <c r="J10" i="3" a="1"/>
  <c r="J10" i="3" s="1"/>
  <c r="J4" i="3" a="1"/>
  <c r="J4" i="3" s="1"/>
  <c r="J15" i="3" a="1"/>
  <c r="J15" i="3" s="1"/>
  <c r="J21" i="3" a="1"/>
  <c r="J21" i="3" s="1"/>
  <c r="J8" i="3" a="1"/>
  <c r="J8" i="3" s="1"/>
  <c r="J9" i="3" a="1"/>
  <c r="J9" i="3" s="1"/>
  <c r="AA55" i="3" a="1"/>
  <c r="AA55" i="3" s="1"/>
  <c r="F55" i="3" a="1"/>
  <c r="F55" i="3" s="1"/>
  <c r="Y55" i="3" a="1"/>
  <c r="Y55" i="3" s="1"/>
  <c r="C55" i="3" a="1"/>
  <c r="C55" i="3" s="1"/>
  <c r="T55" i="3" a="1"/>
  <c r="T55" i="3" s="1"/>
  <c r="R55" i="3" a="1"/>
  <c r="R55" i="3" s="1"/>
  <c r="P55" i="3" a="1"/>
  <c r="P55" i="3" s="1"/>
  <c r="N55" i="3" a="1"/>
  <c r="N55" i="3" s="1"/>
  <c r="L55" i="3" a="1"/>
  <c r="L55" i="3" s="1"/>
  <c r="J55" i="3" a="1"/>
  <c r="J55" i="3" s="1"/>
  <c r="H55" i="3" a="1"/>
  <c r="H55" i="3" s="1"/>
  <c r="E55" i="3" a="1"/>
  <c r="E55" i="3" s="1"/>
  <c r="A55" i="3"/>
  <c r="S48" i="8"/>
  <c r="R48" i="8"/>
  <c r="Q48" i="8"/>
  <c r="P48" i="8"/>
  <c r="O48" i="8"/>
  <c r="O5" i="8"/>
  <c r="P5" i="8"/>
  <c r="Q5" i="8"/>
  <c r="R5" i="8"/>
  <c r="S5" i="8"/>
  <c r="P7" i="8"/>
  <c r="P50" i="8" s="1"/>
  <c r="S8" i="8"/>
  <c r="O8" i="8" s="1"/>
  <c r="O10" i="8"/>
  <c r="O19" i="8" s="1"/>
  <c r="S51" i="8"/>
  <c r="O51" i="8" s="1"/>
  <c r="O53" i="8"/>
  <c r="O62" i="8" s="1"/>
  <c r="O5" i="7"/>
  <c r="P5" i="7"/>
  <c r="Q5" i="7"/>
  <c r="R5" i="7"/>
  <c r="S5" i="7"/>
  <c r="S8" i="7"/>
  <c r="O8" i="7" s="1"/>
  <c r="O10" i="7"/>
  <c r="O19" i="7" s="1"/>
  <c r="O49" i="7"/>
  <c r="P49" i="7"/>
  <c r="Q49" i="7"/>
  <c r="R49" i="7"/>
  <c r="S49" i="7"/>
  <c r="S52" i="7"/>
  <c r="O52" i="7" s="1"/>
  <c r="O54" i="7"/>
  <c r="O63" i="7" s="1"/>
  <c r="P46" i="6"/>
  <c r="O49" i="6"/>
  <c r="O58" i="6" s="1"/>
  <c r="X2" i="4"/>
  <c r="Y2" i="4" s="1"/>
  <c r="Z2" i="4" s="1"/>
  <c r="AA2" i="4" s="1"/>
  <c r="AB2" i="4" s="1"/>
  <c r="D1" i="3"/>
  <c r="E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A2" i="3"/>
  <c r="A3" i="3"/>
  <c r="A16" i="3"/>
  <c r="A20" i="3"/>
  <c r="A18" i="3"/>
  <c r="A10" i="3"/>
  <c r="A4" i="3"/>
  <c r="A15" i="3"/>
  <c r="A21" i="3"/>
  <c r="A8" i="3"/>
  <c r="A28" i="3"/>
  <c r="A29" i="3"/>
  <c r="A34" i="3"/>
  <c r="A35" i="3"/>
  <c r="A36" i="3"/>
  <c r="A37" i="3"/>
  <c r="A38" i="3"/>
  <c r="A39" i="3"/>
  <c r="A41" i="3"/>
  <c r="A42" i="3"/>
  <c r="A43" i="3"/>
  <c r="A44" i="3"/>
  <c r="A46" i="3"/>
  <c r="A47" i="3"/>
  <c r="A48" i="3"/>
  <c r="A49" i="3"/>
  <c r="A50" i="3"/>
  <c r="A51" i="3"/>
  <c r="A52" i="3"/>
  <c r="A53" i="3"/>
  <c r="A54" i="3"/>
  <c r="A58" i="3"/>
  <c r="A59" i="3"/>
  <c r="A60" i="3"/>
  <c r="A61" i="3"/>
  <c r="A62" i="3"/>
  <c r="A63" i="3"/>
  <c r="A64" i="3"/>
  <c r="A66" i="3"/>
  <c r="A67" i="3"/>
  <c r="A68" i="3"/>
  <c r="A69" i="3"/>
  <c r="C70" i="3" a="1"/>
  <c r="C70" i="3" s="1"/>
  <c r="C50" i="3" a="1"/>
  <c r="C50" i="3" s="1"/>
  <c r="Y50" i="3" a="1"/>
  <c r="Y50" i="3" s="1"/>
  <c r="C29" i="3" a="1"/>
  <c r="C29" i="3" s="1"/>
  <c r="Y29" i="3" a="1"/>
  <c r="Y29" i="3" s="1"/>
  <c r="L63" i="3" a="1"/>
  <c r="L63" i="3" s="1"/>
  <c r="H68" i="3"/>
  <c r="H69" i="3"/>
  <c r="AA44" i="3" a="1"/>
  <c r="AA44" i="3" s="1"/>
  <c r="F44" i="3" a="1"/>
  <c r="F44" i="3" s="1"/>
  <c r="AA42" i="3" a="1"/>
  <c r="AA42" i="3" s="1"/>
  <c r="AA43" i="3" a="1"/>
  <c r="AA43" i="3" s="1"/>
  <c r="F43" i="3" a="1"/>
  <c r="F43" i="3" s="1"/>
  <c r="H67" i="3"/>
  <c r="AA21" i="3" a="1"/>
  <c r="AA21" i="3" s="1"/>
  <c r="E21" i="3" a="1"/>
  <c r="E21" i="3" s="1"/>
  <c r="C21" i="3" a="1"/>
  <c r="C21" i="3" s="1"/>
  <c r="Y21" i="3" a="1"/>
  <c r="Y21" i="3" s="1"/>
  <c r="AA4" i="3" a="1"/>
  <c r="AA4" i="3" s="1"/>
  <c r="E4" i="3" a="1"/>
  <c r="E4" i="3" s="1"/>
  <c r="C4" i="3" a="1"/>
  <c r="C4" i="3" s="1"/>
  <c r="Y4" i="3" a="1"/>
  <c r="Y4" i="3" s="1"/>
  <c r="AA9" i="3" a="1"/>
  <c r="AA9" i="3" s="1"/>
  <c r="E9" i="3" a="1"/>
  <c r="E9" i="3" s="1"/>
  <c r="C9" i="3" a="1"/>
  <c r="C9" i="3" s="1"/>
  <c r="Y9" i="3" a="1"/>
  <c r="Y9" i="3" s="1"/>
  <c r="AA3" i="3" a="1"/>
  <c r="AA3" i="3" s="1"/>
  <c r="F3" i="3" a="1"/>
  <c r="F3" i="3" s="1"/>
  <c r="F16" i="3" a="1"/>
  <c r="F16" i="3" s="1"/>
  <c r="F20" i="3" a="1"/>
  <c r="F20" i="3" s="1"/>
  <c r="F18" i="3" a="1"/>
  <c r="F18" i="3" s="1"/>
  <c r="F10" i="3" a="1"/>
  <c r="F10" i="3" s="1"/>
  <c r="F4" i="3" a="1"/>
  <c r="F4" i="3" s="1"/>
  <c r="F15" i="3" a="1"/>
  <c r="F15" i="3" s="1"/>
  <c r="F21" i="3" a="1"/>
  <c r="F21" i="3" s="1"/>
  <c r="F8" i="3" a="1"/>
  <c r="F8" i="3" s="1"/>
  <c r="F9" i="3" a="1"/>
  <c r="F9" i="3" s="1"/>
  <c r="AA16" i="3" a="1"/>
  <c r="AA16" i="3" s="1"/>
  <c r="E16" i="3" a="1"/>
  <c r="E16" i="3" s="1"/>
  <c r="C16" i="3" a="1"/>
  <c r="C16" i="3" s="1"/>
  <c r="Y16" i="3" a="1"/>
  <c r="Y16" i="3" s="1"/>
  <c r="AA20" i="3" a="1"/>
  <c r="AA20" i="3" s="1"/>
  <c r="E20" i="3" a="1"/>
  <c r="E20" i="3" s="1"/>
  <c r="C20" i="3" a="1"/>
  <c r="C20" i="3" s="1"/>
  <c r="Y20" i="3" a="1"/>
  <c r="Y20" i="3" s="1"/>
  <c r="AA18" i="3" a="1"/>
  <c r="AA18" i="3" s="1"/>
  <c r="E18" i="3" a="1"/>
  <c r="E18" i="3" s="1"/>
  <c r="C18" i="3" a="1"/>
  <c r="C18" i="3" s="1"/>
  <c r="Y18" i="3" a="1"/>
  <c r="Y18" i="3" s="1"/>
  <c r="AA10" i="3" a="1"/>
  <c r="AA10" i="3" s="1"/>
  <c r="E10" i="3" a="1"/>
  <c r="E10" i="3" s="1"/>
  <c r="C10" i="3" a="1"/>
  <c r="C10" i="3" s="1"/>
  <c r="AA15" i="3" a="1"/>
  <c r="AA15" i="3" s="1"/>
  <c r="AA8" i="3" a="1"/>
  <c r="AA8" i="3" s="1"/>
  <c r="E8" i="3" a="1"/>
  <c r="E8" i="3" s="1"/>
  <c r="C53" i="3" a="1"/>
  <c r="C53" i="3" s="1"/>
  <c r="Y53" i="3" a="1"/>
  <c r="Y53" i="3" s="1"/>
  <c r="E53" i="3" a="1"/>
  <c r="E53" i="3" s="1"/>
  <c r="Y51" i="3" a="1"/>
  <c r="Y51" i="3" s="1"/>
  <c r="C51" i="3" a="1"/>
  <c r="C51" i="3" s="1"/>
  <c r="C47" i="3" a="1"/>
  <c r="C47" i="3" s="1"/>
  <c r="E47" i="3" a="1"/>
  <c r="E47" i="3" s="1"/>
  <c r="Y47" i="3" a="1"/>
  <c r="Y47" i="3" s="1"/>
  <c r="C48" i="3" a="1"/>
  <c r="C48" i="3" s="1"/>
  <c r="Y48" i="3" a="1"/>
  <c r="Y48" i="3" s="1"/>
  <c r="C49" i="3" a="1"/>
  <c r="C49" i="3" s="1"/>
  <c r="Y49" i="3" a="1"/>
  <c r="Y49" i="3" s="1"/>
  <c r="C52" i="3" a="1"/>
  <c r="C52" i="3" s="1"/>
  <c r="Y52" i="3" a="1"/>
  <c r="Y52" i="3" s="1"/>
  <c r="C54" i="3" a="1"/>
  <c r="C54" i="3" s="1"/>
  <c r="Y54" i="3" a="1"/>
  <c r="Y54" i="3" s="1"/>
  <c r="L21" i="3" a="1"/>
  <c r="L21" i="3" s="1"/>
  <c r="T70" i="3" a="1"/>
  <c r="T70" i="3" s="1"/>
  <c r="H39" i="3" a="1"/>
  <c r="H39" i="3" s="1"/>
  <c r="P54" i="3" a="1"/>
  <c r="P54" i="3" s="1"/>
  <c r="H70" i="3" a="1"/>
  <c r="H70" i="3" s="1"/>
  <c r="J53" i="3" a="1"/>
  <c r="J53" i="3" s="1"/>
  <c r="T44" i="3" a="1"/>
  <c r="T44" i="3" s="1"/>
  <c r="T42" i="3" a="1"/>
  <c r="T42" i="3" s="1"/>
  <c r="T43" i="3" a="1"/>
  <c r="T43" i="3" s="1"/>
  <c r="L10" i="3" a="1"/>
  <c r="L10" i="3" s="1"/>
  <c r="P48" i="3" a="1"/>
  <c r="P48" i="3" s="1"/>
  <c r="P47" i="3" a="1"/>
  <c r="P47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T47" i="3" a="1"/>
  <c r="T47" i="3" s="1"/>
  <c r="L50" i="3" a="1"/>
  <c r="L50" i="3" s="1"/>
  <c r="J67" i="3" a="1"/>
  <c r="J67" i="3" s="1"/>
  <c r="P9" i="3" a="1"/>
  <c r="P9" i="3" s="1"/>
  <c r="R60" i="3" a="1"/>
  <c r="R60" i="3" s="1"/>
  <c r="R59" i="3" a="1"/>
  <c r="R59" i="3" s="1"/>
  <c r="R61" i="3" a="1"/>
  <c r="R61" i="3" s="1"/>
  <c r="R62" i="3" a="1"/>
  <c r="R62" i="3" s="1"/>
  <c r="R63" i="3" a="1"/>
  <c r="R63" i="3" s="1"/>
  <c r="R64" i="3" a="1"/>
  <c r="R64" i="3" s="1"/>
  <c r="T51" i="3" a="1"/>
  <c r="T51" i="3" s="1"/>
  <c r="H47" i="3" a="1"/>
  <c r="H47" i="3" s="1"/>
  <c r="P67" i="3" a="1"/>
  <c r="P67" i="3" s="1"/>
  <c r="F52" i="3" a="1"/>
  <c r="F52" i="3" s="1"/>
  <c r="AA52" i="3" a="1"/>
  <c r="AA52" i="3" s="1"/>
  <c r="F64" i="3" a="1"/>
  <c r="F64" i="3" s="1"/>
  <c r="AA64" i="3" a="1"/>
  <c r="AA64" i="3" s="1"/>
  <c r="F60" i="3" a="1"/>
  <c r="F60" i="3" s="1"/>
  <c r="AA60" i="3" a="1"/>
  <c r="AA60" i="3" s="1"/>
  <c r="F67" i="3" a="1"/>
  <c r="F67" i="3" s="1"/>
  <c r="AA67" i="3" a="1"/>
  <c r="AA67" i="3" s="1"/>
  <c r="AA68" i="3" a="1"/>
  <c r="AA68" i="3" s="1"/>
  <c r="F68" i="3" a="1"/>
  <c r="F68" i="3" s="1"/>
  <c r="AA69" i="3" a="1"/>
  <c r="AA69" i="3" s="1"/>
  <c r="F69" i="3" a="1"/>
  <c r="F69" i="3" s="1"/>
  <c r="L43" i="3" a="1"/>
  <c r="L43" i="3" s="1"/>
  <c r="L42" i="3" a="1"/>
  <c r="L42" i="3" s="1"/>
  <c r="L44" i="3" a="1"/>
  <c r="L44" i="3" s="1"/>
  <c r="N44" i="3" a="1"/>
  <c r="N44" i="3" s="1"/>
  <c r="N42" i="3" a="1"/>
  <c r="N42" i="3" s="1"/>
  <c r="N43" i="3" a="1"/>
  <c r="N43" i="3" s="1"/>
  <c r="L18" i="3" a="1"/>
  <c r="L18" i="3" s="1"/>
  <c r="P62" i="3" a="1"/>
  <c r="P62" i="3" s="1"/>
  <c r="P70" i="3" a="1"/>
  <c r="P70" i="3" s="1"/>
  <c r="J54" i="3" a="1"/>
  <c r="J54" i="3" s="1"/>
  <c r="E48" i="3" a="1"/>
  <c r="E48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H8" i="3" a="1"/>
  <c r="H8" i="3" s="1"/>
  <c r="L70" i="3" a="1"/>
  <c r="L70" i="3" s="1"/>
  <c r="J51" i="3" a="1"/>
  <c r="J51" i="3" s="1"/>
  <c r="J44" i="3" a="1"/>
  <c r="J44" i="3" s="1"/>
  <c r="J42" i="3" a="1"/>
  <c r="J42" i="3" s="1"/>
  <c r="J43" i="3" a="1"/>
  <c r="J43" i="3" s="1"/>
  <c r="T9" i="3" a="1"/>
  <c r="T9" i="3" s="1"/>
  <c r="E51" i="3" a="1"/>
  <c r="E51" i="3" s="1"/>
  <c r="P69" i="3" a="1"/>
  <c r="P69" i="3" s="1"/>
  <c r="T52" i="3" a="1"/>
  <c r="T52" i="3" s="1"/>
  <c r="T4" i="3" a="1"/>
  <c r="T4" i="3" s="1"/>
  <c r="P10" i="3" a="1"/>
  <c r="P10" i="3" s="1"/>
  <c r="R8" i="3" a="1"/>
  <c r="R8" i="3" s="1"/>
  <c r="R3" i="3" a="1"/>
  <c r="R3" i="3" s="1"/>
  <c r="R16" i="3" a="1"/>
  <c r="R16" i="3" s="1"/>
  <c r="R20" i="3" a="1"/>
  <c r="R20" i="3" s="1"/>
  <c r="R18" i="3" a="1"/>
  <c r="R18" i="3" s="1"/>
  <c r="R10" i="3" a="1"/>
  <c r="R10" i="3" s="1"/>
  <c r="R4" i="3" a="1"/>
  <c r="R4" i="3" s="1"/>
  <c r="R15" i="3" a="1"/>
  <c r="R15" i="3" s="1"/>
  <c r="R21" i="3" a="1"/>
  <c r="R21" i="3" s="1"/>
  <c r="R9" i="3" a="1"/>
  <c r="R9" i="3" s="1"/>
  <c r="T21" i="3" a="1"/>
  <c r="T21" i="3" s="1"/>
  <c r="F51" i="3" a="1"/>
  <c r="F51" i="3" s="1"/>
  <c r="AA51" i="3" a="1"/>
  <c r="AA51" i="3" s="1"/>
  <c r="L51" i="3" a="1"/>
  <c r="L51" i="3" s="1"/>
  <c r="N48" i="3" a="1"/>
  <c r="N48" i="3" s="1"/>
  <c r="F29" i="3" a="1"/>
  <c r="F29" i="3" s="1"/>
  <c r="AA29" i="3" a="1"/>
  <c r="AA29" i="3" s="1"/>
  <c r="H52" i="3" a="1"/>
  <c r="H52" i="3" s="1"/>
  <c r="J50" i="3" a="1"/>
  <c r="J50" i="3" s="1"/>
  <c r="H44" i="3" a="1"/>
  <c r="H44" i="3" s="1"/>
  <c r="H42" i="3" a="1"/>
  <c r="H42" i="3" s="1"/>
  <c r="H43" i="3" a="1"/>
  <c r="H43" i="3" s="1"/>
  <c r="P42" i="3" a="1"/>
  <c r="P42" i="3" s="1"/>
  <c r="E52" i="3" a="1"/>
  <c r="E52" i="3" s="1"/>
  <c r="N64" i="3" a="1"/>
  <c r="N64" i="3" s="1"/>
  <c r="N69" i="3" a="1"/>
  <c r="N69" i="3" s="1"/>
  <c r="J68" i="3" a="1"/>
  <c r="J68" i="3" s="1"/>
  <c r="R37" i="3" a="1"/>
  <c r="R37" i="3" s="1"/>
  <c r="F37" i="3" a="1"/>
  <c r="F37" i="3" s="1"/>
  <c r="AA37" i="3" a="1"/>
  <c r="AA37" i="3" s="1"/>
  <c r="AA35" i="3" a="1"/>
  <c r="AA35" i="3" s="1"/>
  <c r="AA36" i="3" a="1"/>
  <c r="AA36" i="3" s="1"/>
  <c r="AA38" i="3" a="1"/>
  <c r="AA38" i="3" s="1"/>
  <c r="AA39" i="3" a="1"/>
  <c r="AA39" i="3" s="1"/>
  <c r="F38" i="3" a="1"/>
  <c r="F38" i="3" s="1"/>
  <c r="F39" i="3" a="1"/>
  <c r="F39" i="3" s="1"/>
  <c r="H20" i="3" a="1"/>
  <c r="H20" i="3" s="1"/>
  <c r="T16" i="3" a="1"/>
  <c r="T16" i="3" s="1"/>
  <c r="T3" i="3" a="1"/>
  <c r="T3" i="3" s="1"/>
  <c r="T20" i="3" a="1"/>
  <c r="T20" i="3" s="1"/>
  <c r="T18" i="3" a="1"/>
  <c r="T18" i="3" s="1"/>
  <c r="T10" i="3" a="1"/>
  <c r="T10" i="3" s="1"/>
  <c r="T15" i="3" a="1"/>
  <c r="T15" i="3" s="1"/>
  <c r="T8" i="3" a="1"/>
  <c r="T8" i="3" s="1"/>
  <c r="R70" i="3" a="1"/>
  <c r="R70" i="3" s="1"/>
  <c r="E50" i="3" a="1"/>
  <c r="E50" i="3" s="1"/>
  <c r="H29" i="3" a="1"/>
  <c r="H29" i="3" s="1"/>
  <c r="L29" i="3" a="1"/>
  <c r="L29" i="3" s="1"/>
  <c r="F70" i="3" a="1"/>
  <c r="F70" i="3" s="1"/>
  <c r="E49" i="3" a="1"/>
  <c r="E49" i="3" s="1"/>
  <c r="H50" i="3" a="1"/>
  <c r="H50" i="3" s="1"/>
  <c r="L68" i="3" a="1"/>
  <c r="L68" i="3" s="1"/>
  <c r="Y42" i="3" a="1"/>
  <c r="Y42" i="3" s="1"/>
  <c r="C42" i="3" a="1"/>
  <c r="C42" i="3" s="1"/>
  <c r="Y43" i="3" a="1"/>
  <c r="Y43" i="3" s="1"/>
  <c r="C43" i="3" a="1"/>
  <c r="C43" i="3" s="1"/>
  <c r="Y44" i="3" a="1"/>
  <c r="Y44" i="3" s="1"/>
  <c r="C44" i="3" a="1"/>
  <c r="C44" i="3" s="1"/>
  <c r="F42" i="3" a="1"/>
  <c r="F42" i="3" s="1"/>
  <c r="R67" i="3" a="1"/>
  <c r="R67" i="3" s="1"/>
  <c r="P36" i="3" a="1"/>
  <c r="P36" i="3" s="1"/>
  <c r="H37" i="3" a="1"/>
  <c r="H37" i="3" s="1"/>
  <c r="E36" i="3" a="1"/>
  <c r="E36" i="3" s="1"/>
  <c r="C36" i="3" a="1"/>
  <c r="C36" i="3" s="1"/>
  <c r="Y36" i="3" a="1"/>
  <c r="Y36" i="3" s="1"/>
  <c r="Y35" i="3" a="1"/>
  <c r="Y35" i="3" s="1"/>
  <c r="Y37" i="3" a="1"/>
  <c r="Y37" i="3" s="1"/>
  <c r="Y38" i="3" a="1"/>
  <c r="Y38" i="3" s="1"/>
  <c r="Y39" i="3" a="1"/>
  <c r="Y39" i="3" s="1"/>
  <c r="N39" i="3" a="1"/>
  <c r="N39" i="3" s="1"/>
  <c r="N36" i="3" a="1"/>
  <c r="N36" i="3" s="1"/>
  <c r="N35" i="3" a="1"/>
  <c r="N35" i="3" s="1"/>
  <c r="N37" i="3" a="1"/>
  <c r="N37" i="3" s="1"/>
  <c r="N38" i="3" a="1"/>
  <c r="N38" i="3" s="1"/>
  <c r="C39" i="3" a="1"/>
  <c r="C39" i="3" s="1"/>
  <c r="E39" i="3" a="1"/>
  <c r="E39" i="3" s="1"/>
  <c r="R35" i="3" a="1"/>
  <c r="R35" i="3" s="1"/>
  <c r="R36" i="3" a="1"/>
  <c r="R36" i="3" s="1"/>
  <c r="R38" i="3" a="1"/>
  <c r="R38" i="3" s="1"/>
  <c r="R39" i="3" a="1"/>
  <c r="R39" i="3" s="1"/>
  <c r="F35" i="3" a="1"/>
  <c r="F35" i="3" s="1"/>
  <c r="F36" i="3" a="1"/>
  <c r="F36" i="3" s="1"/>
  <c r="P38" i="3" a="1"/>
  <c r="P38" i="3" s="1"/>
  <c r="C15" i="3" a="1"/>
  <c r="C15" i="3" s="1"/>
  <c r="Y15" i="3" a="1"/>
  <c r="Y15" i="3" s="1"/>
  <c r="T35" i="3" a="1"/>
  <c r="T35" i="3" s="1"/>
  <c r="E59" i="3" a="1"/>
  <c r="E59" i="3" s="1"/>
  <c r="C59" i="3" a="1"/>
  <c r="C59" i="3" s="1"/>
  <c r="Y59" i="3" a="1"/>
  <c r="Y59" i="3" s="1"/>
  <c r="C60" i="3" a="1"/>
  <c r="C60" i="3" s="1"/>
  <c r="E60" i="3" a="1"/>
  <c r="E60" i="3" s="1"/>
  <c r="C61" i="3" a="1"/>
  <c r="C61" i="3" s="1"/>
  <c r="C62" i="3" a="1"/>
  <c r="C62" i="3" s="1"/>
  <c r="C63" i="3" a="1"/>
  <c r="C63" i="3" s="1"/>
  <c r="Y63" i="3" a="1"/>
  <c r="Y63" i="3" s="1"/>
  <c r="C64" i="3" a="1"/>
  <c r="C64" i="3" s="1"/>
  <c r="Y62" i="3" a="1"/>
  <c r="Y62" i="3" s="1"/>
  <c r="E64" i="3" a="1"/>
  <c r="E64" i="3" s="1"/>
  <c r="P64" i="3" a="1"/>
  <c r="P64" i="3" s="1"/>
  <c r="T60" i="3" a="1"/>
  <c r="T60" i="3" s="1"/>
  <c r="L62" i="3" a="1"/>
  <c r="L62" i="3" s="1"/>
  <c r="T62" i="3" a="1"/>
  <c r="T62" i="3" s="1"/>
  <c r="Y60" i="3" a="1"/>
  <c r="Y60" i="3" s="1"/>
  <c r="Y61" i="3" a="1"/>
  <c r="Y61" i="3" s="1"/>
  <c r="Y64" i="3" a="1"/>
  <c r="Y64" i="3" s="1"/>
  <c r="T64" i="3" a="1"/>
  <c r="T64" i="3" s="1"/>
  <c r="J60" i="3" a="1"/>
  <c r="J60" i="3" s="1"/>
  <c r="P8" i="3" a="1"/>
  <c r="P8" i="3" s="1"/>
  <c r="H54" i="3" a="1"/>
  <c r="H54" i="3" s="1"/>
  <c r="H48" i="3" a="1"/>
  <c r="H48" i="3" s="1"/>
  <c r="H49" i="3" a="1"/>
  <c r="H49" i="3" s="1"/>
  <c r="H51" i="3" a="1"/>
  <c r="H51" i="3" s="1"/>
  <c r="H53" i="3" a="1"/>
  <c r="H53" i="3" s="1"/>
  <c r="N53" i="3" a="1"/>
  <c r="N53" i="3" s="1"/>
  <c r="F61" i="3" a="1"/>
  <c r="F61" i="3" s="1"/>
  <c r="AA61" i="3" a="1"/>
  <c r="AA61" i="3" s="1"/>
  <c r="R44" i="3" a="1"/>
  <c r="R44" i="3" s="1"/>
  <c r="E29" i="3" a="1"/>
  <c r="E29" i="3" s="1"/>
  <c r="AA32" i="3" a="1"/>
  <c r="AA32" i="3" s="1"/>
  <c r="J49" i="3" a="1"/>
  <c r="J49" i="3" s="1"/>
  <c r="J47" i="3" a="1"/>
  <c r="J47" i="3" s="1"/>
  <c r="J48" i="3" a="1"/>
  <c r="J48" i="3" s="1"/>
  <c r="J52" i="3" a="1"/>
  <c r="J52" i="3" s="1"/>
  <c r="F63" i="3" a="1"/>
  <c r="F63" i="3" s="1"/>
  <c r="AA63" i="3" a="1"/>
  <c r="AA63" i="3" s="1"/>
  <c r="H38" i="3" a="1"/>
  <c r="H38" i="3" s="1"/>
  <c r="R69" i="3" a="1"/>
  <c r="R69" i="3" s="1"/>
  <c r="J64" i="3" a="1"/>
  <c r="J64" i="3" s="1"/>
  <c r="H10" i="3" a="1"/>
  <c r="H10" i="3" s="1"/>
  <c r="H9" i="3" a="1"/>
  <c r="H9" i="3" s="1"/>
  <c r="H36" i="3" a="1"/>
  <c r="H36" i="3" s="1"/>
  <c r="L67" i="3" a="1"/>
  <c r="L67" i="3" s="1"/>
  <c r="L59" i="3" a="1"/>
  <c r="L59" i="3" s="1"/>
  <c r="L60" i="3" a="1"/>
  <c r="L60" i="3" s="1"/>
  <c r="L61" i="3" a="1"/>
  <c r="L61" i="3" s="1"/>
  <c r="L64" i="3" a="1"/>
  <c r="L64" i="3" s="1"/>
  <c r="N47" i="3" a="1"/>
  <c r="N47" i="3" s="1"/>
  <c r="R50" i="3" a="1"/>
  <c r="R50" i="3" s="1"/>
  <c r="L16" i="3" a="1"/>
  <c r="L16" i="3" s="1"/>
  <c r="L3" i="3" a="1"/>
  <c r="L3" i="3" s="1"/>
  <c r="L20" i="3" a="1"/>
  <c r="L20" i="3" s="1"/>
  <c r="L4" i="3" a="1"/>
  <c r="L4" i="3" s="1"/>
  <c r="L15" i="3" a="1"/>
  <c r="L15" i="3" s="1"/>
  <c r="L8" i="3" a="1"/>
  <c r="L8" i="3" s="1"/>
  <c r="L9" i="3" a="1"/>
  <c r="L9" i="3" s="1"/>
  <c r="P4" i="3" a="1"/>
  <c r="P4" i="3" s="1"/>
  <c r="E15" i="3" a="1"/>
  <c r="E15" i="3" s="1"/>
  <c r="C3" i="3" a="1"/>
  <c r="C3" i="3" s="1"/>
  <c r="Y3" i="3" a="1"/>
  <c r="Y3" i="3" s="1"/>
  <c r="Y10" i="3" a="1"/>
  <c r="Y10" i="3" s="1"/>
  <c r="Y8" i="3" a="1"/>
  <c r="Y8" i="3" s="1"/>
  <c r="C8" i="3" a="1"/>
  <c r="C8" i="3" s="1"/>
  <c r="E3" i="3" a="1"/>
  <c r="E3" i="3" s="1"/>
  <c r="P15" i="3" a="1"/>
  <c r="P15" i="3" s="1"/>
  <c r="H4" i="3" a="1"/>
  <c r="H4" i="3" s="1"/>
  <c r="H3" i="3" a="1"/>
  <c r="H3" i="3" s="1"/>
  <c r="H16" i="3" a="1"/>
  <c r="H16" i="3" s="1"/>
  <c r="H18" i="3" a="1"/>
  <c r="H18" i="3" s="1"/>
  <c r="H15" i="3" a="1"/>
  <c r="H15" i="3" s="1"/>
  <c r="H21" i="3" a="1"/>
  <c r="H21" i="3" s="1"/>
  <c r="P18" i="3" a="1"/>
  <c r="P18" i="3" s="1"/>
  <c r="P20" i="3" a="1"/>
  <c r="P20" i="3" s="1"/>
  <c r="P3" i="3" a="1"/>
  <c r="P3" i="3" s="1"/>
  <c r="P16" i="3" a="1"/>
  <c r="P16" i="3" s="1"/>
  <c r="P21" i="3" a="1"/>
  <c r="P21" i="3" s="1"/>
  <c r="H60" i="3" a="1"/>
  <c r="H60" i="3" s="1"/>
  <c r="E61" i="3" a="1"/>
  <c r="E61" i="3" s="1"/>
  <c r="AA59" i="3" a="1"/>
  <c r="AA59" i="3" s="1"/>
  <c r="F59" i="3" a="1"/>
  <c r="F59" i="3" s="1"/>
  <c r="H59" i="3" a="1"/>
  <c r="H59" i="3" s="1"/>
  <c r="N63" i="3" a="1"/>
  <c r="N63" i="3" s="1"/>
  <c r="H63" i="3" a="1"/>
  <c r="H63" i="3" s="1"/>
  <c r="T63" i="3" a="1"/>
  <c r="T63" i="3" s="1"/>
  <c r="N62" i="3" a="1"/>
  <c r="N62" i="3" s="1"/>
  <c r="N59" i="3" a="1"/>
  <c r="N59" i="3" s="1"/>
  <c r="N60" i="3" a="1"/>
  <c r="N60" i="3" s="1"/>
  <c r="N61" i="3" a="1"/>
  <c r="N61" i="3" s="1"/>
  <c r="J59" i="3" a="1"/>
  <c r="J59" i="3" s="1"/>
  <c r="J61" i="3" a="1"/>
  <c r="J61" i="3" s="1"/>
  <c r="J62" i="3" a="1"/>
  <c r="J62" i="3" s="1"/>
  <c r="J63" i="3" a="1"/>
  <c r="J63" i="3" s="1"/>
  <c r="P63" i="3" a="1"/>
  <c r="P63" i="3" s="1"/>
  <c r="P59" i="3" a="1"/>
  <c r="P59" i="3" s="1"/>
  <c r="P60" i="3" a="1"/>
  <c r="P60" i="3" s="1"/>
  <c r="P61" i="3" a="1"/>
  <c r="P61" i="3" s="1"/>
  <c r="H61" i="3" a="1"/>
  <c r="H61" i="3" s="1"/>
  <c r="AA62" i="3" a="1"/>
  <c r="AA62" i="3" s="1"/>
  <c r="F62" i="3" a="1"/>
  <c r="F62" i="3" s="1"/>
  <c r="H64" i="3" a="1"/>
  <c r="H64" i="3" s="1"/>
  <c r="E62" i="3" a="1"/>
  <c r="E62" i="3" s="1"/>
  <c r="E63" i="3" a="1"/>
  <c r="E63" i="3" s="1"/>
  <c r="T61" i="3" a="1"/>
  <c r="T61" i="3" s="1"/>
  <c r="T59" i="3" a="1"/>
  <c r="T59" i="3" s="1"/>
  <c r="R42" i="3" a="1"/>
  <c r="R42" i="3" s="1"/>
  <c r="R43" i="3" a="1"/>
  <c r="R43" i="3" s="1"/>
  <c r="P43" i="3" a="1"/>
  <c r="P43" i="3" s="1"/>
  <c r="E42" i="3" a="1"/>
  <c r="E42" i="3" s="1"/>
  <c r="E43" i="3" a="1"/>
  <c r="E43" i="3" s="1"/>
  <c r="E44" i="3" a="1"/>
  <c r="E44" i="3" s="1"/>
  <c r="P44" i="3" a="1"/>
  <c r="P44" i="3" s="1"/>
  <c r="E69" i="3" a="1"/>
  <c r="E69" i="3" s="1"/>
  <c r="C69" i="3" a="1"/>
  <c r="C69" i="3" s="1"/>
  <c r="Y69" i="3" a="1"/>
  <c r="Y69" i="3" s="1"/>
  <c r="C68" i="3" a="1"/>
  <c r="C68" i="3" s="1"/>
  <c r="E68" i="3" a="1"/>
  <c r="E68" i="3" s="1"/>
  <c r="Y68" i="3" a="1"/>
  <c r="Y68" i="3" s="1"/>
  <c r="Y67" i="3" a="1"/>
  <c r="Y67" i="3" s="1"/>
  <c r="C67" i="3" a="1"/>
  <c r="C67" i="3" s="1"/>
  <c r="P68" i="3" a="1"/>
  <c r="P68" i="3" s="1"/>
  <c r="J69" i="3" a="1"/>
  <c r="J69" i="3" s="1"/>
  <c r="R68" i="3" a="1"/>
  <c r="R68" i="3" s="1"/>
  <c r="E67" i="3" a="1"/>
  <c r="E67" i="3" s="1"/>
  <c r="T69" i="3" a="1"/>
  <c r="T69" i="3" s="1"/>
  <c r="T67" i="3" a="1"/>
  <c r="T67" i="3" s="1"/>
  <c r="L69" i="3" a="1"/>
  <c r="L69" i="3" s="1"/>
  <c r="N67" i="3" a="1"/>
  <c r="N67" i="3" s="1"/>
  <c r="C38" i="3" a="1"/>
  <c r="C38" i="3" s="1"/>
  <c r="C37" i="3" a="1"/>
  <c r="C37" i="3" s="1"/>
  <c r="C35" i="3" a="1"/>
  <c r="C35" i="3" s="1"/>
  <c r="L37" i="3" a="1"/>
  <c r="L37" i="3" s="1"/>
  <c r="L35" i="3" a="1"/>
  <c r="L35" i="3" s="1"/>
  <c r="L36" i="3" a="1"/>
  <c r="L36" i="3" s="1"/>
  <c r="L38" i="3" a="1"/>
  <c r="L38" i="3" s="1"/>
  <c r="L39" i="3" a="1"/>
  <c r="L39" i="3" s="1"/>
  <c r="H35" i="3" a="1"/>
  <c r="H35" i="3" s="1"/>
  <c r="E38" i="3" a="1"/>
  <c r="E38" i="3" s="1"/>
  <c r="E35" i="3" a="1"/>
  <c r="E35" i="3" s="1"/>
  <c r="E37" i="3" a="1"/>
  <c r="E37" i="3" s="1"/>
  <c r="T36" i="3" a="1"/>
  <c r="T36" i="3" s="1"/>
  <c r="T37" i="3" a="1"/>
  <c r="T37" i="3" s="1"/>
  <c r="T38" i="3" a="1"/>
  <c r="T38" i="3" s="1"/>
  <c r="T39" i="3" a="1"/>
  <c r="T39" i="3" s="1"/>
  <c r="P39" i="3" a="1"/>
  <c r="P39" i="3" s="1"/>
  <c r="P35" i="3" a="1"/>
  <c r="P35" i="3" s="1"/>
  <c r="P37" i="3" a="1"/>
  <c r="P37" i="3" s="1"/>
  <c r="P29" i="3" a="1"/>
  <c r="P29" i="3" s="1"/>
  <c r="J29" i="3" a="1"/>
  <c r="J29" i="3" s="1"/>
  <c r="R29" i="3" a="1"/>
  <c r="R29" i="3" s="1"/>
  <c r="T29" i="3" a="1"/>
  <c r="T29" i="3" s="1"/>
  <c r="AA53" i="3" a="1"/>
  <c r="AA53" i="3" s="1"/>
  <c r="F53" i="3" a="1"/>
  <c r="F53" i="3" s="1"/>
  <c r="AA47" i="3" a="1"/>
  <c r="AA47" i="3" s="1"/>
  <c r="F47" i="3" a="1"/>
  <c r="F47" i="3" s="1"/>
  <c r="R54" i="3" a="1"/>
  <c r="R54" i="3" s="1"/>
  <c r="T50" i="3" a="1"/>
  <c r="T50" i="3" s="1"/>
  <c r="N49" i="3" a="1"/>
  <c r="N49" i="3" s="1"/>
  <c r="N50" i="3" a="1"/>
  <c r="N50" i="3" s="1"/>
  <c r="N51" i="3" a="1"/>
  <c r="N51" i="3" s="1"/>
  <c r="N52" i="3" a="1"/>
  <c r="N52" i="3" s="1"/>
  <c r="N54" i="3" a="1"/>
  <c r="N54" i="3" s="1"/>
  <c r="R47" i="3" a="1"/>
  <c r="R47" i="3" s="1"/>
  <c r="L49" i="3" a="1"/>
  <c r="L49" i="3" s="1"/>
  <c r="AA50" i="3" a="1"/>
  <c r="AA50" i="3" s="1"/>
  <c r="F50" i="3" a="1"/>
  <c r="F50" i="3" s="1"/>
  <c r="T53" i="3" a="1"/>
  <c r="T53" i="3" s="1"/>
  <c r="L48" i="3" a="1"/>
  <c r="L48" i="3" s="1"/>
  <c r="L47" i="3" a="1"/>
  <c r="L47" i="3" s="1"/>
  <c r="L52" i="3" a="1"/>
  <c r="L52" i="3" s="1"/>
  <c r="L53" i="3" a="1"/>
  <c r="L53" i="3" s="1"/>
  <c r="L54" i="3" a="1"/>
  <c r="L54" i="3" s="1"/>
  <c r="AA49" i="3" a="1"/>
  <c r="AA49" i="3" s="1"/>
  <c r="F49" i="3" a="1"/>
  <c r="F49" i="3" s="1"/>
  <c r="AA48" i="3" a="1"/>
  <c r="AA48" i="3" s="1"/>
  <c r="F48" i="3" a="1"/>
  <c r="F48" i="3" s="1"/>
  <c r="F54" i="3" a="1"/>
  <c r="F54" i="3" s="1"/>
  <c r="AA54" i="3" a="1"/>
  <c r="AA54" i="3" s="1"/>
  <c r="R48" i="3" a="1"/>
  <c r="R48" i="3" s="1"/>
  <c r="R49" i="3" a="1"/>
  <c r="R49" i="3" s="1"/>
  <c r="R51" i="3" a="1"/>
  <c r="R51" i="3" s="1"/>
  <c r="R52" i="3" a="1"/>
  <c r="R52" i="3" s="1"/>
  <c r="R53" i="3" a="1"/>
  <c r="R53" i="3" s="1"/>
  <c r="T48" i="3" a="1"/>
  <c r="T48" i="3" s="1"/>
  <c r="T49" i="3" a="1"/>
  <c r="T49" i="3" s="1"/>
  <c r="T54" i="3" a="1"/>
  <c r="T54" i="3" s="1"/>
  <c r="E54" i="3" a="1"/>
  <c r="E54" i="3" s="1"/>
  <c r="T68" i="3" a="1"/>
  <c r="T68" i="3" s="1"/>
  <c r="H62" i="3" a="1"/>
  <c r="H62" i="3" s="1"/>
  <c r="N70" i="3" a="1"/>
  <c r="N70" i="3" s="1"/>
  <c r="J70" i="3" a="1"/>
  <c r="J70" i="3" s="1"/>
  <c r="N68" i="3" a="1"/>
  <c r="N68" i="3" s="1"/>
  <c r="S35" i="3" a="1"/>
  <c r="S35" i="3" s="1"/>
  <c r="S36" i="3" a="1"/>
  <c r="S36" i="3" s="1"/>
  <c r="S37" i="3" a="1"/>
  <c r="S37" i="3" s="1"/>
  <c r="S38" i="3" a="1"/>
  <c r="S38" i="3" s="1"/>
  <c r="S39" i="3" a="1"/>
  <c r="S39" i="3" s="1"/>
  <c r="B50" i="3" a="1"/>
  <c r="B50" i="3" s="1"/>
  <c r="D42" i="3" a="1"/>
  <c r="D42" i="3" s="1"/>
  <c r="K9" i="3" a="1"/>
  <c r="K9" i="3" s="1"/>
  <c r="K52" i="3" a="1"/>
  <c r="K52" i="3" s="1"/>
  <c r="O64" i="3" a="1"/>
  <c r="O64" i="3" s="1"/>
  <c r="K8" i="3" a="1"/>
  <c r="K8" i="3" s="1"/>
  <c r="K18" i="3" a="1"/>
  <c r="K18" i="3" s="1"/>
  <c r="S4" i="3" a="1"/>
  <c r="S4" i="3" s="1"/>
  <c r="B52" i="3" a="1"/>
  <c r="B52" i="3" s="1"/>
  <c r="D52" i="3" a="1"/>
  <c r="D52" i="3" s="1"/>
  <c r="D35" i="3" a="1"/>
  <c r="D35" i="3" s="1"/>
  <c r="S70" i="3" a="1"/>
  <c r="S70" i="3" s="1"/>
  <c r="O42" i="3" a="1"/>
  <c r="O42" i="3" s="1"/>
  <c r="S3" i="3" a="1"/>
  <c r="S3" i="3" s="1"/>
  <c r="I67" i="3" a="1"/>
  <c r="I67" i="3" s="1"/>
  <c r="K3" i="3" a="1"/>
  <c r="K3" i="3" s="1"/>
  <c r="O37" i="3" a="1"/>
  <c r="O37" i="3" s="1"/>
  <c r="O35" i="3" a="1"/>
  <c r="O35" i="3" s="1"/>
  <c r="O36" i="3" a="1"/>
  <c r="O36" i="3" s="1"/>
  <c r="O38" i="3" a="1"/>
  <c r="O38" i="3" s="1"/>
  <c r="O39" i="3" a="1"/>
  <c r="O39" i="3" s="1"/>
  <c r="I50" i="3" a="1"/>
  <c r="I50" i="3" s="1"/>
  <c r="M64" i="3" a="1"/>
  <c r="M64" i="3" s="1"/>
  <c r="U18" i="3" a="1"/>
  <c r="U18" i="3" s="1"/>
  <c r="Q37" i="3" a="1"/>
  <c r="Q37" i="3" s="1"/>
  <c r="S53" i="3" a="1"/>
  <c r="S53" i="3" s="1"/>
  <c r="Q36" i="3" a="1"/>
  <c r="Q36" i="3" s="1"/>
  <c r="D44" i="3" a="1"/>
  <c r="D44" i="3" s="1"/>
  <c r="D69" i="3" a="1"/>
  <c r="D69" i="3" s="1"/>
  <c r="G15" i="3" a="1"/>
  <c r="G15" i="3" s="1"/>
  <c r="M44" i="3" a="1"/>
  <c r="M44" i="3" s="1"/>
  <c r="D9" i="3" a="1"/>
  <c r="D9" i="3" s="1"/>
  <c r="O48" i="3" a="1"/>
  <c r="O48" i="3" s="1"/>
  <c r="B4" i="3" a="1"/>
  <c r="B4" i="3" s="1"/>
  <c r="G52" i="3" a="1"/>
  <c r="G52" i="3" s="1"/>
  <c r="O15" i="3" a="1"/>
  <c r="O15" i="3" s="1"/>
  <c r="Q60" i="3" a="1"/>
  <c r="Q60" i="3" s="1"/>
  <c r="S55" i="3" a="1"/>
  <c r="S55" i="3" s="1"/>
  <c r="K49" i="3" a="1"/>
  <c r="K49" i="3" s="1"/>
  <c r="I20" i="3" a="1"/>
  <c r="I20" i="3" s="1"/>
  <c r="Q10" i="3" a="1"/>
  <c r="Q10" i="3" s="1"/>
  <c r="D48" i="3" a="1"/>
  <c r="D48" i="3" s="1"/>
  <c r="Q67" i="3" a="1"/>
  <c r="Q67" i="3" s="1"/>
  <c r="M47" i="3" a="1"/>
  <c r="M47" i="3" s="1"/>
  <c r="K59" i="3" a="1"/>
  <c r="K59" i="3" s="1"/>
  <c r="K29" i="3" a="1"/>
  <c r="K29" i="3" s="1"/>
  <c r="M49" i="3" a="1"/>
  <c r="M49" i="3" s="1"/>
  <c r="D49" i="3" a="1"/>
  <c r="D49" i="3" s="1"/>
  <c r="Q47" i="3" a="1"/>
  <c r="Q47" i="3" s="1"/>
  <c r="G53" i="3" a="1"/>
  <c r="G53" i="3" s="1"/>
  <c r="U15" i="3" a="1"/>
  <c r="U15" i="3" s="1"/>
  <c r="S16" i="3" a="1"/>
  <c r="S16" i="3" s="1"/>
  <c r="I59" i="3" a="1"/>
  <c r="I59" i="3" s="1"/>
  <c r="D51" i="3" a="1"/>
  <c r="D51" i="3" s="1"/>
  <c r="K39" i="3" a="1"/>
  <c r="K39" i="3" s="1"/>
  <c r="K62" i="3" a="1"/>
  <c r="K62" i="3" s="1"/>
  <c r="K47" i="3" a="1"/>
  <c r="K47" i="3" s="1"/>
  <c r="G60" i="3" a="1"/>
  <c r="G60" i="3" s="1"/>
  <c r="M69" i="3" a="1"/>
  <c r="M69" i="3" s="1"/>
  <c r="G59" i="3" a="1"/>
  <c r="G59" i="3" s="1"/>
  <c r="M10" i="3" a="1"/>
  <c r="M10" i="3" s="1"/>
  <c r="S49" i="3" a="1"/>
  <c r="S49" i="3" s="1"/>
  <c r="O16" i="3" a="1"/>
  <c r="O16" i="3" s="1"/>
  <c r="S52" i="3" a="1"/>
  <c r="S52" i="3" s="1"/>
  <c r="I16" i="3" a="1"/>
  <c r="I16" i="3" s="1"/>
  <c r="G10" i="3" a="1"/>
  <c r="G10" i="3" s="1"/>
  <c r="Q59" i="3" a="1"/>
  <c r="Q59" i="3" s="1"/>
  <c r="O55" i="3" a="1"/>
  <c r="O55" i="3" s="1"/>
  <c r="G8" i="3" a="1"/>
  <c r="G8" i="3" s="1"/>
  <c r="M42" i="3" a="1"/>
  <c r="M42" i="3" s="1"/>
  <c r="M43" i="3" a="1"/>
  <c r="M43" i="3" s="1"/>
  <c r="G21" i="3" a="1"/>
  <c r="G21" i="3" s="1"/>
  <c r="K15" i="3" a="1"/>
  <c r="K15" i="3" s="1"/>
  <c r="B16" i="3" a="1"/>
  <c r="B16" i="3" s="1"/>
  <c r="D16" i="3" a="1"/>
  <c r="D16" i="3" s="1"/>
  <c r="B67" i="3" a="1"/>
  <c r="B67" i="3" s="1"/>
  <c r="D64" i="3" a="1"/>
  <c r="D64" i="3" s="1"/>
  <c r="S20" i="3" a="1"/>
  <c r="S20" i="3" s="1"/>
  <c r="O62" i="3" a="1"/>
  <c r="O62" i="3" s="1"/>
  <c r="D62" i="3" a="1"/>
  <c r="D62" i="3" s="1"/>
  <c r="I43" i="3" a="1"/>
  <c r="I43" i="3" s="1"/>
  <c r="G9" i="3" a="1"/>
  <c r="G9" i="3" s="1"/>
  <c r="O18" i="3" a="1"/>
  <c r="O18" i="3" s="1"/>
  <c r="B10" i="3" a="1"/>
  <c r="B10" i="3" s="1"/>
  <c r="M4" i="3" a="1"/>
  <c r="M4" i="3" s="1"/>
  <c r="M39" i="3" a="1"/>
  <c r="M39" i="3" s="1"/>
  <c r="D43" i="3" a="1"/>
  <c r="D43" i="3" s="1"/>
  <c r="Q38" i="3" a="1"/>
  <c r="Q38" i="3" s="1"/>
  <c r="K64" i="3" a="1"/>
  <c r="K64" i="3" s="1"/>
  <c r="M61" i="3" a="1"/>
  <c r="M61" i="3" s="1"/>
  <c r="B15" i="3" a="1"/>
  <c r="B15" i="3" s="1"/>
  <c r="S59" i="3" a="1"/>
  <c r="S59" i="3" s="1"/>
  <c r="M9" i="3" a="1"/>
  <c r="M9" i="3" s="1"/>
  <c r="I44" i="3" a="1"/>
  <c r="I44" i="3" s="1"/>
  <c r="K43" i="3" a="1"/>
  <c r="K43" i="3" s="1"/>
  <c r="S50" i="3" a="1"/>
  <c r="S50" i="3" s="1"/>
  <c r="Q39" i="3" a="1"/>
  <c r="Q39" i="3" s="1"/>
  <c r="G29" i="3" a="1"/>
  <c r="G29" i="3" s="1"/>
  <c r="D15" i="3" a="1"/>
  <c r="D15" i="3" s="1"/>
  <c r="G35" i="3" a="1"/>
  <c r="G35" i="3" s="1"/>
  <c r="I39" i="3" a="1"/>
  <c r="I39" i="3" s="1"/>
  <c r="I47" i="3" a="1"/>
  <c r="I47" i="3" s="1"/>
  <c r="S18" i="3" a="1"/>
  <c r="S18" i="3" s="1"/>
  <c r="M63" i="3" a="1"/>
  <c r="M63" i="3" s="1"/>
  <c r="D21" i="3" a="1"/>
  <c r="D21" i="3" s="1"/>
  <c r="Q9" i="3" a="1"/>
  <c r="Q9" i="3" s="1"/>
  <c r="B60" i="3" a="1"/>
  <c r="B60" i="3" s="1"/>
  <c r="Q50" i="3" a="1"/>
  <c r="Q50" i="3" s="1"/>
  <c r="D59" i="3" a="1"/>
  <c r="D59" i="3" s="1"/>
  <c r="U11" i="3" a="1"/>
  <c r="U11" i="3" s="1"/>
  <c r="B3" i="3" a="1"/>
  <c r="B3" i="3" s="1"/>
  <c r="D3" i="3" a="1"/>
  <c r="D3" i="3" s="1"/>
  <c r="S67" i="3" a="1"/>
  <c r="S67" i="3" s="1"/>
  <c r="I64" i="3" a="1"/>
  <c r="I64" i="3" s="1"/>
  <c r="K68" i="3" a="1"/>
  <c r="K68" i="3" s="1"/>
  <c r="K21" i="3" a="1"/>
  <c r="K21" i="3" s="1"/>
  <c r="I69" i="3" a="1"/>
  <c r="I69" i="3" s="1"/>
  <c r="G69" i="3" a="1"/>
  <c r="G69" i="3" s="1"/>
  <c r="M50" i="3" a="1"/>
  <c r="M50" i="3" s="1"/>
  <c r="Q63" i="3" a="1"/>
  <c r="Q63" i="3" s="1"/>
  <c r="K61" i="3" a="1"/>
  <c r="K61" i="3" s="1"/>
  <c r="Q20" i="3" a="1"/>
  <c r="Q20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K37" i="3" a="1"/>
  <c r="K37" i="3" s="1"/>
  <c r="I52" i="3" a="1"/>
  <c r="I52" i="3" s="1"/>
  <c r="G48" i="3" a="1"/>
  <c r="G48" i="3" s="1"/>
  <c r="U20" i="3" a="1"/>
  <c r="U20" i="3" s="1"/>
  <c r="K44" i="3" a="1"/>
  <c r="K44" i="3" s="1"/>
  <c r="K42" i="3" a="1"/>
  <c r="K42" i="3" s="1"/>
  <c r="K67" i="3" a="1"/>
  <c r="K67" i="3" s="1"/>
  <c r="Q35" i="3" a="1"/>
  <c r="Q35" i="3" s="1"/>
  <c r="G61" i="3" a="1"/>
  <c r="G61" i="3" s="1"/>
  <c r="D55" i="3" a="1"/>
  <c r="D55" i="3" s="1"/>
  <c r="O21" i="3" a="1"/>
  <c r="O21" i="3" s="1"/>
  <c r="Q70" i="3" a="1"/>
  <c r="Q70" i="3" s="1"/>
  <c r="D60" i="3" a="1"/>
  <c r="D60" i="3" s="1"/>
  <c r="O53" i="3" a="1"/>
  <c r="O53" i="3" s="1"/>
  <c r="D11" i="3" a="1"/>
  <c r="D11" i="3" s="1"/>
  <c r="O54" i="3" a="1"/>
  <c r="O54" i="3" s="1"/>
  <c r="D50" i="3" a="1"/>
  <c r="D50" i="3" s="1"/>
  <c r="G20" i="3" a="1"/>
  <c r="G20" i="3" s="1"/>
  <c r="K70" i="3" a="1"/>
  <c r="K70" i="3" s="1"/>
  <c r="B42" i="3" a="1"/>
  <c r="B42" i="3" s="1"/>
  <c r="U8" i="3" a="1"/>
  <c r="U8" i="3" s="1"/>
  <c r="Q61" i="3" a="1"/>
  <c r="Q61" i="3" s="1"/>
  <c r="I21" i="3" a="1"/>
  <c r="I21" i="3" s="1"/>
  <c r="O60" i="3" a="1"/>
  <c r="O60" i="3" s="1"/>
  <c r="O52" i="3" a="1"/>
  <c r="O52" i="3" s="1"/>
  <c r="B49" i="3" a="1"/>
  <c r="B49" i="3" s="1"/>
  <c r="D4" i="3" a="1"/>
  <c r="D4" i="3" s="1"/>
  <c r="W4" i="3" s="1"/>
  <c r="S60" i="3" a="1"/>
  <c r="S60" i="3" s="1"/>
  <c r="G39" i="3" a="1"/>
  <c r="G39" i="3" s="1"/>
  <c r="O59" i="3" a="1"/>
  <c r="O59" i="3" s="1"/>
  <c r="M37" i="3" a="1"/>
  <c r="M37" i="3" s="1"/>
  <c r="Q16" i="3" a="1"/>
  <c r="Q16" i="3" s="1"/>
  <c r="G64" i="3" a="1"/>
  <c r="G64" i="3" s="1"/>
  <c r="G43" i="3" a="1"/>
  <c r="G43" i="3" s="1"/>
  <c r="M20" i="3" a="1"/>
  <c r="M20" i="3" s="1"/>
  <c r="B55" i="3" a="1"/>
  <c r="B55" i="3" s="1"/>
  <c r="M52" i="3" a="1"/>
  <c r="M52" i="3" s="1"/>
  <c r="K63" i="3" a="1"/>
  <c r="K63" i="3" s="1"/>
  <c r="O49" i="3" a="1"/>
  <c r="O49" i="3" s="1"/>
  <c r="U16" i="3" a="1"/>
  <c r="U16" i="3" s="1"/>
  <c r="M3" i="3" a="1"/>
  <c r="M3" i="3" s="1"/>
  <c r="Q53" i="3" a="1"/>
  <c r="Q53" i="3" s="1"/>
  <c r="Q42" i="3" a="1"/>
  <c r="Q42" i="3" s="1"/>
  <c r="Q43" i="3" a="1"/>
  <c r="Q43" i="3" s="1"/>
  <c r="Q44" i="3" a="1"/>
  <c r="Q44" i="3" s="1"/>
  <c r="D8" i="3" a="1"/>
  <c r="D8" i="3" s="1"/>
  <c r="S51" i="3" a="1"/>
  <c r="S51" i="3" s="1"/>
  <c r="M8" i="3" a="1"/>
  <c r="M8" i="3" s="1"/>
  <c r="G4" i="3" a="1"/>
  <c r="G4" i="3" s="1"/>
  <c r="Q15" i="3" a="1"/>
  <c r="Q15" i="3" s="1"/>
  <c r="U3" i="3" a="1"/>
  <c r="U3" i="3" s="1"/>
  <c r="S10" i="3" a="1"/>
  <c r="S10" i="3" s="1"/>
  <c r="B64" i="3" a="1"/>
  <c r="B64" i="3" s="1"/>
  <c r="S8" i="3" a="1"/>
  <c r="S8" i="3" s="1"/>
  <c r="K53" i="3" a="1"/>
  <c r="K53" i="3" s="1"/>
  <c r="I55" i="3" a="1"/>
  <c r="I55" i="3" s="1"/>
  <c r="D20" i="3" a="1"/>
  <c r="D20" i="3" s="1"/>
  <c r="D29" i="3" a="1"/>
  <c r="D29" i="3" s="1"/>
  <c r="Q3" i="3" a="1"/>
  <c r="Q3" i="3" s="1"/>
  <c r="K16" i="3" a="1"/>
  <c r="K16" i="3" s="1"/>
  <c r="B47" i="3" a="1"/>
  <c r="B47" i="3" s="1"/>
  <c r="U10" i="3" a="1"/>
  <c r="U10" i="3" s="1"/>
  <c r="K55" i="3" a="1"/>
  <c r="K55" i="3" s="1"/>
  <c r="M53" i="3" a="1"/>
  <c r="M53" i="3" s="1"/>
  <c r="I54" i="3" a="1"/>
  <c r="I54" i="3" s="1"/>
  <c r="Q64" i="3" a="1"/>
  <c r="Q64" i="3" s="1"/>
  <c r="Q68" i="3" a="1"/>
  <c r="Q68" i="3" s="1"/>
  <c r="I37" i="3" a="1"/>
  <c r="I37" i="3" s="1"/>
  <c r="Q21" i="3" a="1"/>
  <c r="Q21" i="3" s="1"/>
  <c r="D54" i="3" a="1"/>
  <c r="D54" i="3" s="1"/>
  <c r="S11" i="3" a="1"/>
  <c r="S11" i="3" s="1"/>
  <c r="K36" i="3" a="1"/>
  <c r="K36" i="3" s="1"/>
  <c r="U21" i="3" a="1"/>
  <c r="U21" i="3" s="1"/>
  <c r="B61" i="3" a="1"/>
  <c r="B61" i="3" s="1"/>
  <c r="G67" i="3" a="1"/>
  <c r="G67" i="3" s="1"/>
  <c r="K50" i="3" a="1"/>
  <c r="K50" i="3" s="1"/>
  <c r="I70" i="3" a="1"/>
  <c r="I70" i="3" s="1"/>
  <c r="M51" i="3" a="1"/>
  <c r="M51" i="3" s="1"/>
  <c r="I60" i="3" a="1"/>
  <c r="I60" i="3" s="1"/>
  <c r="D67" i="3" a="1"/>
  <c r="D67" i="3" s="1"/>
  <c r="G3" i="3" a="1"/>
  <c r="G3" i="3" s="1"/>
  <c r="K54" i="3" a="1"/>
  <c r="K54" i="3" s="1"/>
  <c r="O4" i="3" a="1"/>
  <c r="O4" i="3" s="1"/>
  <c r="O3" i="3" a="1"/>
  <c r="O3" i="3" s="1"/>
  <c r="O11" i="3" a="1"/>
  <c r="O11" i="3" s="1"/>
  <c r="O20" i="3" a="1"/>
  <c r="O20" i="3" s="1"/>
  <c r="O10" i="3" a="1"/>
  <c r="O10" i="3" s="1"/>
  <c r="O8" i="3" a="1"/>
  <c r="O8" i="3" s="1"/>
  <c r="O9" i="3" a="1"/>
  <c r="O9" i="3" s="1"/>
  <c r="S43" i="3" a="1"/>
  <c r="S43" i="3" s="1"/>
  <c r="B53" i="3" a="1"/>
  <c r="B53" i="3" s="1"/>
  <c r="I18" i="3" a="1"/>
  <c r="I18" i="3" s="1"/>
  <c r="D68" i="3" a="1"/>
  <c r="D68" i="3" s="1"/>
  <c r="B68" i="3" a="1"/>
  <c r="B68" i="3" s="1"/>
  <c r="K35" i="3" a="1"/>
  <c r="K35" i="3" s="1"/>
  <c r="K38" i="3" a="1"/>
  <c r="K38" i="3" s="1"/>
  <c r="Q62" i="3" a="1"/>
  <c r="Q62" i="3" s="1"/>
  <c r="O69" i="3" a="1"/>
  <c r="O69" i="3" s="1"/>
  <c r="G62" i="3" a="1"/>
  <c r="G62" i="3" s="1"/>
  <c r="G63" i="3" a="1"/>
  <c r="G63" i="3" s="1"/>
  <c r="K48" i="3" a="1"/>
  <c r="K48" i="3" s="1"/>
  <c r="S61" i="3" a="1"/>
  <c r="S61" i="3" s="1"/>
  <c r="K60" i="3" a="1"/>
  <c r="K60" i="3" s="1"/>
  <c r="B51" i="3" a="1"/>
  <c r="B51" i="3" s="1"/>
  <c r="D38" i="3" a="1"/>
  <c r="D38" i="3" s="1"/>
  <c r="M59" i="3" a="1"/>
  <c r="M59" i="3" s="1"/>
  <c r="Q29" i="3" a="1"/>
  <c r="Q29" i="3" s="1"/>
  <c r="D61" i="3" a="1"/>
  <c r="D61" i="3" s="1"/>
  <c r="G37" i="3" a="1"/>
  <c r="G37" i="3" s="1"/>
  <c r="M67" i="3" a="1"/>
  <c r="M67" i="3" s="1"/>
  <c r="G16" i="3" a="1"/>
  <c r="G16" i="3" s="1"/>
  <c r="O63" i="3" a="1"/>
  <c r="O63" i="3" s="1"/>
  <c r="O61" i="3" a="1"/>
  <c r="O61" i="3" s="1"/>
  <c r="D36" i="3" a="1"/>
  <c r="D36" i="3" s="1"/>
  <c r="I35" i="3" a="1"/>
  <c r="I35" i="3" s="1"/>
  <c r="I36" i="3" a="1"/>
  <c r="I36" i="3" s="1"/>
  <c r="I38" i="3" a="1"/>
  <c r="I38" i="3" s="1"/>
  <c r="G51" i="3" a="1"/>
  <c r="G51" i="3" s="1"/>
  <c r="K69" i="3" a="1"/>
  <c r="K69" i="3" s="1"/>
  <c r="M29" i="3" a="1"/>
  <c r="M29" i="3" s="1"/>
  <c r="G68" i="3" a="1"/>
  <c r="G68" i="3" s="1"/>
  <c r="D18" i="3" a="1"/>
  <c r="D18" i="3" s="1"/>
  <c r="B18" i="3" a="1"/>
  <c r="B18" i="3" s="1"/>
  <c r="S44" i="3" a="1"/>
  <c r="S44" i="3" s="1"/>
  <c r="G42" i="3" a="1"/>
  <c r="G42" i="3" s="1"/>
  <c r="G44" i="3" a="1"/>
  <c r="G44" i="3" s="1"/>
  <c r="B9" i="3" a="1"/>
  <c r="B9" i="3" s="1"/>
  <c r="Q55" i="3" a="1"/>
  <c r="Q55" i="3" s="1"/>
  <c r="I53" i="3" a="1"/>
  <c r="I53" i="3" s="1"/>
  <c r="O47" i="3" a="1"/>
  <c r="O47" i="3" s="1"/>
  <c r="O50" i="3" a="1"/>
  <c r="O50" i="3" s="1"/>
  <c r="O51" i="3" a="1"/>
  <c r="O51" i="3" s="1"/>
  <c r="B8" i="3" a="1"/>
  <c r="B8" i="3" s="1"/>
  <c r="G54" i="3" a="1"/>
  <c r="G54" i="3" s="1"/>
  <c r="I10" i="3" a="1"/>
  <c r="I10" i="3" s="1"/>
  <c r="D70" i="3" a="1"/>
  <c r="D70" i="3" s="1"/>
  <c r="B54" i="3" a="1"/>
  <c r="B54" i="3" s="1"/>
  <c r="I29" i="3" a="1"/>
  <c r="I29" i="3" s="1"/>
  <c r="S64" i="3" a="1"/>
  <c r="S64" i="3" s="1"/>
  <c r="S48" i="3" a="1"/>
  <c r="S48" i="3" s="1"/>
  <c r="O68" i="3" a="1"/>
  <c r="O68" i="3" s="1"/>
  <c r="Q11" i="3" a="1"/>
  <c r="Q11" i="3" s="1"/>
  <c r="S68" i="3" a="1"/>
  <c r="S68" i="3" s="1"/>
  <c r="Q69" i="3" a="1"/>
  <c r="Q69" i="3" s="1"/>
  <c r="I3" i="3" a="1"/>
  <c r="I3" i="3" s="1"/>
  <c r="S63" i="3" a="1"/>
  <c r="S63" i="3" s="1"/>
  <c r="G11" i="3" a="1"/>
  <c r="G11" i="3" s="1"/>
  <c r="G18" i="3" a="1"/>
  <c r="G18" i="3" s="1"/>
  <c r="Q48" i="3" a="1"/>
  <c r="Q48" i="3" s="1"/>
  <c r="D63" i="3" a="1"/>
  <c r="D63" i="3" s="1"/>
  <c r="K51" i="3" a="1"/>
  <c r="K51" i="3" s="1"/>
  <c r="B29" i="3" a="1"/>
  <c r="B29" i="3" s="1"/>
  <c r="D10" i="3" a="1"/>
  <c r="D10" i="3" s="1"/>
  <c r="Q4" i="3" a="1"/>
  <c r="Q4" i="3" s="1"/>
  <c r="M54" i="3" a="1"/>
  <c r="M54" i="3" s="1"/>
  <c r="M36" i="3" a="1"/>
  <c r="M36" i="3" s="1"/>
  <c r="O70" i="3" a="1"/>
  <c r="O70" i="3" s="1"/>
  <c r="I4" i="3" a="1"/>
  <c r="I4" i="3" s="1"/>
  <c r="M62" i="3" a="1"/>
  <c r="M62" i="3" s="1"/>
  <c r="B43" i="3" a="1"/>
  <c r="B43" i="3" s="1"/>
  <c r="I51" i="3" a="1"/>
  <c r="I51" i="3" s="1"/>
  <c r="G38" i="3" a="1"/>
  <c r="G38" i="3" s="1"/>
  <c r="O43" i="3" a="1"/>
  <c r="O43" i="3" s="1"/>
  <c r="S54" i="3" a="1"/>
  <c r="S54" i="3" s="1"/>
  <c r="O44" i="3" a="1"/>
  <c r="O44" i="3" s="1"/>
  <c r="I48" i="3" a="1"/>
  <c r="I48" i="3" s="1"/>
  <c r="S42" i="3" a="1"/>
  <c r="S42" i="3" s="1"/>
  <c r="Q8" i="3" a="1"/>
  <c r="Q8" i="3" s="1"/>
  <c r="K4" i="3" a="1"/>
  <c r="K4" i="3" s="1"/>
  <c r="M48" i="3" a="1"/>
  <c r="M48" i="3" s="1"/>
  <c r="G55" i="3" a="1"/>
  <c r="G55" i="3" s="1"/>
  <c r="Q54" i="3" a="1"/>
  <c r="Q54" i="3" s="1"/>
  <c r="I62" i="3" a="1"/>
  <c r="I62" i="3" s="1"/>
  <c r="K11" i="3" a="1"/>
  <c r="K11" i="3" s="1"/>
  <c r="I61" i="3" a="1"/>
  <c r="I61" i="3" s="1"/>
  <c r="M21" i="3" a="1"/>
  <c r="M21" i="3" s="1"/>
  <c r="Q51" i="3" a="1"/>
  <c r="Q51" i="3" s="1"/>
  <c r="B20" i="3" a="1"/>
  <c r="B20" i="3" s="1"/>
  <c r="B48" i="3" a="1"/>
  <c r="B48" i="3" s="1"/>
  <c r="D53" i="3" a="1"/>
  <c r="D53" i="3" s="1"/>
  <c r="G70" i="3" a="1"/>
  <c r="G70" i="3" s="1"/>
  <c r="I49" i="3" a="1"/>
  <c r="I49" i="3" s="1"/>
  <c r="I9" i="3" a="1"/>
  <c r="I9" i="3" s="1"/>
  <c r="O67" i="3" a="1"/>
  <c r="O67" i="3" s="1"/>
  <c r="B69" i="3" a="1"/>
  <c r="B69" i="3" s="1"/>
  <c r="B11" i="3" a="1"/>
  <c r="B11" i="3" s="1"/>
  <c r="I42" i="3" a="1"/>
  <c r="I42" i="3" s="1"/>
  <c r="S62" i="3" a="1"/>
  <c r="S62" i="3" s="1"/>
  <c r="G50" i="3" a="1"/>
  <c r="G50" i="3" s="1"/>
  <c r="M60" i="3" a="1"/>
  <c r="M60" i="3" s="1"/>
  <c r="B59" i="3" a="1"/>
  <c r="B59" i="3" s="1"/>
  <c r="B44" i="3" a="1"/>
  <c r="B44" i="3" s="1"/>
  <c r="I11" i="3" a="1"/>
  <c r="I11" i="3" s="1"/>
  <c r="B21" i="3" a="1"/>
  <c r="B21" i="3" s="1"/>
  <c r="M18" i="3" a="1"/>
  <c r="M18" i="3" s="1"/>
  <c r="Q18" i="3" a="1"/>
  <c r="Q18" i="3" s="1"/>
  <c r="M68" i="3" a="1"/>
  <c r="M68" i="3" s="1"/>
  <c r="Q52" i="3" a="1"/>
  <c r="Q52" i="3" s="1"/>
  <c r="S15" i="3" a="1"/>
  <c r="S15" i="3" s="1"/>
  <c r="S9" i="3" a="1"/>
  <c r="S9" i="3" s="1"/>
  <c r="I15" i="3" a="1"/>
  <c r="I15" i="3" s="1"/>
  <c r="U9" i="3" a="1"/>
  <c r="U9" i="3" s="1"/>
  <c r="M70" i="3" a="1"/>
  <c r="M70" i="3" s="1"/>
  <c r="S47" i="3" a="1"/>
  <c r="S47" i="3" s="1"/>
  <c r="B63" i="3" a="1"/>
  <c r="B63" i="3" s="1"/>
  <c r="G36" i="3" a="1"/>
  <c r="G36" i="3" s="1"/>
  <c r="D47" i="3" a="1"/>
  <c r="D47" i="3" s="1"/>
  <c r="K10" i="3" a="1"/>
  <c r="K10" i="3" s="1"/>
  <c r="B62" i="3" a="1"/>
  <c r="B62" i="3" s="1"/>
  <c r="D37" i="3" a="1"/>
  <c r="D37" i="3" s="1"/>
  <c r="D39" i="3" a="1"/>
  <c r="D39" i="3" s="1"/>
  <c r="G47" i="3" a="1"/>
  <c r="G47" i="3" s="1"/>
  <c r="S69" i="3" a="1"/>
  <c r="S69" i="3" s="1"/>
  <c r="M16" i="3" a="1"/>
  <c r="M16" i="3" s="1"/>
  <c r="M11" i="3" a="1"/>
  <c r="M11" i="3" s="1"/>
  <c r="M15" i="3" a="1"/>
  <c r="M15" i="3" s="1"/>
  <c r="Q49" i="3" a="1"/>
  <c r="Q49" i="3" s="1"/>
  <c r="G49" i="3" a="1"/>
  <c r="G49" i="3" s="1"/>
  <c r="M55" i="3" a="1"/>
  <c r="M55" i="3" s="1"/>
  <c r="I68" i="3" a="1"/>
  <c r="I68" i="3" s="1"/>
  <c r="U4" i="3" a="1"/>
  <c r="U4" i="3" s="1"/>
  <c r="K20" i="3" a="1"/>
  <c r="K20" i="3" s="1"/>
  <c r="S21" i="3" a="1"/>
  <c r="S21" i="3" s="1"/>
  <c r="M35" i="3" a="1"/>
  <c r="M35" i="3" s="1"/>
  <c r="M38" i="3" a="1"/>
  <c r="M38" i="3" s="1"/>
  <c r="I63" i="3" a="1"/>
  <c r="I63" i="3" s="1"/>
  <c r="I8" i="3" a="1"/>
  <c r="I8" i="3" s="1"/>
  <c r="C59" i="12" a="1"/>
  <c r="C59" i="12" s="1"/>
  <c r="G59" i="12" a="1"/>
  <c r="G59" i="12" s="1"/>
  <c r="K59" i="12" a="1"/>
  <c r="K59" i="12" s="1"/>
  <c r="I59" i="12" a="1"/>
  <c r="I59" i="12" s="1"/>
  <c r="D59" i="12" a="1"/>
  <c r="D59" i="12" s="1"/>
  <c r="H59" i="12" a="1"/>
  <c r="H59" i="12" s="1"/>
  <c r="L59" i="12" a="1"/>
  <c r="L59" i="12" s="1"/>
  <c r="M59" i="12" a="1"/>
  <c r="M59" i="12" s="1"/>
  <c r="E59" i="12" a="1"/>
  <c r="E59" i="12" s="1"/>
  <c r="F59" i="12" a="1"/>
  <c r="F59" i="12" s="1"/>
  <c r="J59" i="12" a="1"/>
  <c r="J59" i="12" s="1"/>
  <c r="N59" i="12" a="1"/>
  <c r="N59" i="12" s="1"/>
  <c r="M60" i="7" a="1"/>
  <c r="M60" i="7" s="1"/>
  <c r="D59" i="8" a="1"/>
  <c r="D59" i="8" s="1"/>
  <c r="D60" i="7" a="1"/>
  <c r="D60" i="7" s="1"/>
  <c r="E60" i="7" a="1"/>
  <c r="E60" i="7" s="1"/>
  <c r="E59" i="8" a="1"/>
  <c r="E59" i="8" s="1"/>
  <c r="N60" i="7" a="1"/>
  <c r="N60" i="7" s="1"/>
  <c r="H60" i="7" a="1"/>
  <c r="H60" i="7" s="1"/>
  <c r="H59" i="8" a="1"/>
  <c r="H59" i="8" s="1"/>
  <c r="G59" i="8" a="1"/>
  <c r="G59" i="8" s="1"/>
  <c r="L60" i="7" a="1"/>
  <c r="L60" i="7" s="1"/>
  <c r="K60" i="7" a="1"/>
  <c r="K60" i="7" s="1"/>
  <c r="M59" i="8" a="1"/>
  <c r="M59" i="8" s="1"/>
  <c r="N59" i="8" a="1"/>
  <c r="N59" i="8" s="1"/>
  <c r="F60" i="7" a="1"/>
  <c r="F60" i="7" s="1"/>
  <c r="F59" i="8" a="1"/>
  <c r="F59" i="8" s="1"/>
  <c r="J59" i="8" a="1"/>
  <c r="J59" i="8" s="1"/>
  <c r="K59" i="8" a="1"/>
  <c r="K59" i="8" s="1"/>
  <c r="L59" i="8" a="1"/>
  <c r="L59" i="8" s="1"/>
  <c r="C60" i="7" a="1"/>
  <c r="C60" i="7" s="1"/>
  <c r="C59" i="8" a="1"/>
  <c r="C59" i="8" s="1"/>
  <c r="J60" i="7" a="1"/>
  <c r="J60" i="7" s="1"/>
  <c r="G60" i="7" a="1"/>
  <c r="G60" i="7" s="1"/>
  <c r="I60" i="7" a="1"/>
  <c r="I60" i="7" s="1"/>
  <c r="I59" i="8" a="1"/>
  <c r="I59" i="8" s="1"/>
  <c r="E27" i="3" l="1"/>
  <c r="Y27" i="3"/>
  <c r="O27" i="3"/>
  <c r="B27" i="3"/>
  <c r="H27" i="3"/>
  <c r="C27" i="3"/>
  <c r="L27" i="3"/>
  <c r="Q27" i="3"/>
  <c r="U27" i="3"/>
  <c r="S27" i="3"/>
  <c r="P27" i="3"/>
  <c r="T27" i="3"/>
  <c r="F27" i="3"/>
  <c r="J27" i="3"/>
  <c r="R27" i="3"/>
  <c r="AA27" i="3"/>
  <c r="N27" i="3"/>
  <c r="I27" i="3"/>
  <c r="G27" i="3"/>
  <c r="M27" i="3"/>
  <c r="D27" i="3"/>
  <c r="K27" i="3"/>
  <c r="Z25" i="3"/>
  <c r="X35" i="3"/>
  <c r="Z22" i="3"/>
  <c r="Z23" i="3"/>
  <c r="X67" i="3"/>
  <c r="O9" i="7"/>
  <c r="O18" i="7" s="1"/>
  <c r="Z5" i="3"/>
  <c r="Z17" i="3"/>
  <c r="Q10" i="7"/>
  <c r="Q19" i="7" s="1"/>
  <c r="AB31" i="3"/>
  <c r="S8" i="6"/>
  <c r="S9" i="6" s="1"/>
  <c r="Q49" i="6"/>
  <c r="Q58" i="6" s="1"/>
  <c r="Q8" i="7"/>
  <c r="O10" i="6"/>
  <c r="O20" i="6" s="1"/>
  <c r="S20" i="6" s="1"/>
  <c r="O48" i="6"/>
  <c r="O57" i="6" s="1"/>
  <c r="Q54" i="7"/>
  <c r="W47" i="3"/>
  <c r="AB47" i="3"/>
  <c r="O8" i="6"/>
  <c r="W70" i="3"/>
  <c r="Q53" i="8"/>
  <c r="Q62" i="8" s="1"/>
  <c r="AB36" i="3"/>
  <c r="Z31" i="3"/>
  <c r="W31" i="3"/>
  <c r="Z35" i="3"/>
  <c r="Y70" i="3"/>
  <c r="Z70" i="3" s="1"/>
  <c r="Z69" i="3"/>
  <c r="AB67" i="3"/>
  <c r="R72" i="3"/>
  <c r="Q10" i="8"/>
  <c r="Q19" i="8" s="1"/>
  <c r="Q53" i="12"/>
  <c r="Q62" i="12" s="1"/>
  <c r="Z68" i="3"/>
  <c r="Z43" i="3"/>
  <c r="Z37" i="3"/>
  <c r="AA40" i="3"/>
  <c r="W67" i="3"/>
  <c r="AB69" i="3"/>
  <c r="W30" i="3"/>
  <c r="Z32" i="3"/>
  <c r="Y40" i="3"/>
  <c r="Z39" i="3"/>
  <c r="Z36" i="3"/>
  <c r="AB39" i="3"/>
  <c r="Z38" i="3"/>
  <c r="AB38" i="3"/>
  <c r="Z52" i="3"/>
  <c r="Y56" i="3"/>
  <c r="X32" i="3"/>
  <c r="X37" i="3"/>
  <c r="X31" i="3"/>
  <c r="Z19" i="3"/>
  <c r="S40" i="3"/>
  <c r="AB49" i="3"/>
  <c r="AB50" i="3"/>
  <c r="AB44" i="3"/>
  <c r="X44" i="3"/>
  <c r="X47" i="3"/>
  <c r="X61" i="3"/>
  <c r="R33" i="3"/>
  <c r="X30" i="3"/>
  <c r="X69" i="3"/>
  <c r="AB15" i="3"/>
  <c r="W7" i="3"/>
  <c r="Z8" i="3"/>
  <c r="Z3" i="3"/>
  <c r="Z10" i="3"/>
  <c r="Z18" i="3"/>
  <c r="Z20" i="3"/>
  <c r="Z16" i="3"/>
  <c r="AB3" i="3"/>
  <c r="AB9" i="3"/>
  <c r="X4" i="3"/>
  <c r="AB21" i="3"/>
  <c r="AB19" i="3"/>
  <c r="W22" i="3"/>
  <c r="W24" i="3"/>
  <c r="X25" i="3"/>
  <c r="W19" i="3"/>
  <c r="Z7" i="3"/>
  <c r="AB4" i="3"/>
  <c r="X15" i="3"/>
  <c r="W10" i="3"/>
  <c r="W11" i="3"/>
  <c r="Z9" i="3"/>
  <c r="AB7" i="3"/>
  <c r="X23" i="3"/>
  <c r="W26" i="3"/>
  <c r="X21" i="3"/>
  <c r="W9" i="3"/>
  <c r="X3" i="3"/>
  <c r="W53" i="3"/>
  <c r="B56" i="3"/>
  <c r="AB52" i="3"/>
  <c r="AB53" i="3"/>
  <c r="X52" i="3"/>
  <c r="X51" i="3"/>
  <c r="Z47" i="3"/>
  <c r="W52" i="3"/>
  <c r="W50" i="3"/>
  <c r="AB54" i="3"/>
  <c r="AB48" i="3"/>
  <c r="Z48" i="3"/>
  <c r="Z51" i="3"/>
  <c r="Z53" i="3"/>
  <c r="G72" i="3"/>
  <c r="Q72" i="3"/>
  <c r="M33" i="3"/>
  <c r="G33" i="3"/>
  <c r="K33" i="3"/>
  <c r="AB32" i="3"/>
  <c r="Z49" i="3"/>
  <c r="X49" i="3"/>
  <c r="X9" i="3"/>
  <c r="P72" i="3"/>
  <c r="X8" i="3"/>
  <c r="X10" i="3"/>
  <c r="X18" i="3"/>
  <c r="X20" i="3"/>
  <c r="X16" i="3"/>
  <c r="E45" i="3"/>
  <c r="P33" i="3"/>
  <c r="X39" i="3"/>
  <c r="X48" i="3"/>
  <c r="AB30" i="3"/>
  <c r="S72" i="3"/>
  <c r="X42" i="3"/>
  <c r="M72" i="3"/>
  <c r="C40" i="3"/>
  <c r="X63" i="3"/>
  <c r="P45" i="3"/>
  <c r="X5" i="3"/>
  <c r="X17" i="3"/>
  <c r="C45" i="3"/>
  <c r="X38" i="3"/>
  <c r="X43" i="3"/>
  <c r="L40" i="3"/>
  <c r="X36" i="3"/>
  <c r="T40" i="3"/>
  <c r="X19" i="3"/>
  <c r="H33" i="3"/>
  <c r="X7" i="3"/>
  <c r="E40" i="3"/>
  <c r="I72" i="3"/>
  <c r="T33" i="3"/>
  <c r="W69" i="3"/>
  <c r="O45" i="3"/>
  <c r="I33" i="3"/>
  <c r="W42" i="3"/>
  <c r="J55" i="6"/>
  <c r="E55" i="6"/>
  <c r="W44" i="3"/>
  <c r="O72" i="3"/>
  <c r="W49" i="3"/>
  <c r="U56" i="3"/>
  <c r="AB42" i="3"/>
  <c r="AA45" i="3"/>
  <c r="Z29" i="3"/>
  <c r="C33" i="3"/>
  <c r="X54" i="3"/>
  <c r="Z54" i="3"/>
  <c r="H72" i="3"/>
  <c r="L72" i="3"/>
  <c r="X70" i="3"/>
  <c r="J72" i="3"/>
  <c r="T72" i="3"/>
  <c r="E72" i="3"/>
  <c r="N72" i="3"/>
  <c r="O52" i="8"/>
  <c r="O61" i="8" s="1"/>
  <c r="Q51" i="8"/>
  <c r="Q52" i="7"/>
  <c r="O53" i="7"/>
  <c r="O62" i="7" s="1"/>
  <c r="Z44" i="3"/>
  <c r="F72" i="3"/>
  <c r="N45" i="3"/>
  <c r="L45" i="3"/>
  <c r="T45" i="3"/>
  <c r="Z21" i="3"/>
  <c r="J33" i="3"/>
  <c r="O62" i="12"/>
  <c r="C55" i="6"/>
  <c r="B45" i="3"/>
  <c r="W38" i="3"/>
  <c r="Z67" i="3"/>
  <c r="Z55" i="3"/>
  <c r="W32" i="3"/>
  <c r="U72" i="3"/>
  <c r="O9" i="12"/>
  <c r="O18" i="12" s="1"/>
  <c r="Q8" i="8"/>
  <c r="W48" i="3"/>
  <c r="D72" i="3"/>
  <c r="W51" i="3"/>
  <c r="W68" i="3"/>
  <c r="N56" i="3"/>
  <c r="AB37" i="3"/>
  <c r="J45" i="3"/>
  <c r="O33" i="3"/>
  <c r="K72" i="3"/>
  <c r="I56" i="3"/>
  <c r="G40" i="3"/>
  <c r="O40" i="3"/>
  <c r="X68" i="3"/>
  <c r="J40" i="3"/>
  <c r="AB10" i="3"/>
  <c r="AB20" i="3"/>
  <c r="X22" i="3"/>
  <c r="AB22" i="3"/>
  <c r="AB8" i="3"/>
  <c r="W23" i="3"/>
  <c r="Z24" i="3"/>
  <c r="W17" i="3"/>
  <c r="W20" i="3"/>
  <c r="Z15" i="3"/>
  <c r="Z50" i="3"/>
  <c r="C56" i="3"/>
  <c r="X50" i="3"/>
  <c r="AB51" i="3"/>
  <c r="AA56" i="3"/>
  <c r="H56" i="3"/>
  <c r="M56" i="3"/>
  <c r="L56" i="3"/>
  <c r="R56" i="3"/>
  <c r="S56" i="3"/>
  <c r="W55" i="3"/>
  <c r="X55" i="3"/>
  <c r="T56" i="3"/>
  <c r="F56" i="3"/>
  <c r="AB55" i="3"/>
  <c r="E56" i="3"/>
  <c r="X53" i="3"/>
  <c r="J56" i="3"/>
  <c r="P56" i="3"/>
  <c r="F33" i="3"/>
  <c r="L33" i="3"/>
  <c r="AB25" i="3"/>
  <c r="O56" i="3"/>
  <c r="K40" i="3"/>
  <c r="R45" i="3"/>
  <c r="P40" i="3"/>
  <c r="H45" i="3"/>
  <c r="AB18" i="3"/>
  <c r="Q33" i="3"/>
  <c r="U33" i="3"/>
  <c r="W39" i="3"/>
  <c r="K45" i="3"/>
  <c r="K56" i="3"/>
  <c r="H40" i="3"/>
  <c r="V72" i="3"/>
  <c r="N33" i="3"/>
  <c r="AB5" i="3"/>
  <c r="G56" i="3"/>
  <c r="Q45" i="3"/>
  <c r="R40" i="3"/>
  <c r="N40" i="3"/>
  <c r="S33" i="3"/>
  <c r="G55" i="6"/>
  <c r="K55" i="6"/>
  <c r="I55" i="6"/>
  <c r="AA70" i="3"/>
  <c r="AB70" i="3" s="1"/>
  <c r="AB68" i="3"/>
  <c r="N55" i="6"/>
  <c r="X29" i="3"/>
  <c r="E33" i="3"/>
  <c r="Z30" i="3"/>
  <c r="Y33" i="3"/>
  <c r="AA33" i="3"/>
  <c r="AB29" i="3"/>
  <c r="W29" i="3"/>
  <c r="B33" i="3"/>
  <c r="R60" i="7"/>
  <c r="P60" i="7" s="1"/>
  <c r="D55" i="6"/>
  <c r="M55" i="6"/>
  <c r="D33" i="3"/>
  <c r="L55" i="6"/>
  <c r="AB16" i="3"/>
  <c r="Z11" i="3"/>
  <c r="W5" i="3"/>
  <c r="W25" i="3"/>
  <c r="X26" i="3"/>
  <c r="AB26" i="3"/>
  <c r="X11" i="3"/>
  <c r="AB11" i="3"/>
  <c r="Z4" i="3"/>
  <c r="W18" i="3"/>
  <c r="W8" i="3"/>
  <c r="W15" i="3"/>
  <c r="AB17" i="3"/>
  <c r="Z26" i="3"/>
  <c r="AB23" i="3"/>
  <c r="U45" i="3"/>
  <c r="Z42" i="3"/>
  <c r="Y45" i="3"/>
  <c r="AB43" i="3"/>
  <c r="F45" i="3"/>
  <c r="G45" i="3"/>
  <c r="M45" i="3"/>
  <c r="S45" i="3"/>
  <c r="I45" i="3"/>
  <c r="I40" i="3"/>
  <c r="W35" i="3"/>
  <c r="B40" i="3"/>
  <c r="AB35" i="3"/>
  <c r="F40" i="3"/>
  <c r="U40" i="3"/>
  <c r="W37" i="3"/>
  <c r="M40" i="3"/>
  <c r="AB59" i="3"/>
  <c r="Z63" i="3"/>
  <c r="C65" i="3"/>
  <c r="AB62" i="3"/>
  <c r="W62" i="3"/>
  <c r="Z64" i="3"/>
  <c r="Z62" i="3"/>
  <c r="W61" i="3"/>
  <c r="X62" i="3"/>
  <c r="H65" i="3"/>
  <c r="X60" i="3"/>
  <c r="X59" i="3"/>
  <c r="AB64" i="3"/>
  <c r="U65" i="3"/>
  <c r="Z61" i="3"/>
  <c r="Z59" i="3"/>
  <c r="AB60" i="3"/>
  <c r="W64" i="3"/>
  <c r="W59" i="3"/>
  <c r="N65" i="3"/>
  <c r="X64" i="3"/>
  <c r="E65" i="3"/>
  <c r="L65" i="3"/>
  <c r="G65" i="3"/>
  <c r="P65" i="3"/>
  <c r="AB63" i="3"/>
  <c r="R65" i="3"/>
  <c r="T65" i="3"/>
  <c r="D65" i="3"/>
  <c r="W63" i="3"/>
  <c r="AB61" i="3"/>
  <c r="AA65" i="3"/>
  <c r="J65" i="3"/>
  <c r="F65" i="3"/>
  <c r="Z60" i="3"/>
  <c r="Y65" i="3"/>
  <c r="I65" i="3"/>
  <c r="S65" i="3"/>
  <c r="M65" i="3"/>
  <c r="R59" i="8"/>
  <c r="AC2" i="4"/>
  <c r="W3" i="3"/>
  <c r="W36" i="3"/>
  <c r="D40" i="3"/>
  <c r="D56" i="3"/>
  <c r="W54" i="3"/>
  <c r="K65" i="3"/>
  <c r="W60" i="3"/>
  <c r="B65" i="3"/>
  <c r="W16" i="3"/>
  <c r="H55" i="6"/>
  <c r="O65" i="3"/>
  <c r="Q65" i="3"/>
  <c r="Q56" i="3"/>
  <c r="F55" i="6"/>
  <c r="R59" i="12"/>
  <c r="Q40" i="3"/>
  <c r="W21" i="3"/>
  <c r="D45" i="3"/>
  <c r="W43" i="3"/>
  <c r="O9" i="8"/>
  <c r="O18" i="8" s="1"/>
  <c r="AB24" i="3"/>
  <c r="X24" i="3"/>
  <c r="O52" i="12"/>
  <c r="O61" i="12" s="1"/>
  <c r="Q51" i="12"/>
  <c r="Q10" i="12"/>
  <c r="O19" i="12"/>
  <c r="Z40" i="3" l="1"/>
  <c r="AB45" i="3"/>
  <c r="Q9" i="7"/>
  <c r="Q18" i="7" s="1"/>
  <c r="Q48" i="6"/>
  <c r="Q57" i="6" s="1"/>
  <c r="O9" i="6"/>
  <c r="O19" i="6" s="1"/>
  <c r="Q52" i="8"/>
  <c r="Q61" i="8" s="1"/>
  <c r="Q52" i="12"/>
  <c r="Q61" i="12" s="1"/>
  <c r="Q53" i="7"/>
  <c r="Q62" i="7" s="1"/>
  <c r="Q9" i="8"/>
  <c r="Q18" i="8" s="1"/>
  <c r="Q63" i="7"/>
  <c r="Z56" i="3"/>
  <c r="W45" i="3"/>
  <c r="Q8" i="6"/>
  <c r="Z33" i="3"/>
  <c r="W33" i="3"/>
  <c r="W56" i="3"/>
  <c r="Z45" i="3"/>
  <c r="X40" i="3"/>
  <c r="X45" i="3"/>
  <c r="AB27" i="3"/>
  <c r="W27" i="3"/>
  <c r="X33" i="3"/>
  <c r="AB40" i="3"/>
  <c r="X27" i="3"/>
  <c r="W40" i="3"/>
  <c r="AB56" i="3"/>
  <c r="X56" i="3"/>
  <c r="AB33" i="3"/>
  <c r="Z27" i="3"/>
  <c r="Z65" i="3"/>
  <c r="W65" i="3"/>
  <c r="X65" i="3"/>
  <c r="AB65" i="3"/>
  <c r="P59" i="8"/>
  <c r="Q9" i="12"/>
  <c r="Q18" i="12" s="1"/>
  <c r="Q19" i="12"/>
  <c r="Q10" i="6"/>
  <c r="P59" i="12"/>
  <c r="R55" i="6"/>
  <c r="AD2" i="4"/>
  <c r="AE2" i="4" l="1"/>
  <c r="P55" i="6"/>
  <c r="Q20" i="6"/>
  <c r="Q9" i="6"/>
  <c r="Q19" i="6" s="1"/>
  <c r="AF2" i="4" l="1"/>
  <c r="AG2" i="4" l="1"/>
  <c r="AH2" i="4" l="1"/>
  <c r="AI2" i="4" l="1"/>
  <c r="AJ2" i="4" l="1"/>
  <c r="AK2" i="4" l="1"/>
  <c r="AL2" i="4" l="1"/>
  <c r="AM2" i="4" l="1"/>
  <c r="AN2" i="4" l="1"/>
  <c r="AO2" i="4" l="1"/>
  <c r="AP2" i="4" l="1"/>
  <c r="AQ2" i="4" l="1"/>
  <c r="AR2" i="4" l="1"/>
  <c r="AS2" i="4" l="1"/>
  <c r="AT2" i="4" l="1"/>
  <c r="AU2" i="4" l="1"/>
  <c r="AV2" i="4" l="1"/>
  <c r="AW2" i="4" l="1"/>
  <c r="AX2" i="4" l="1"/>
  <c r="AY2" i="4" l="1"/>
  <c r="AZ2" i="4" l="1"/>
  <c r="C53" i="12" s="1" a="1"/>
  <c r="C53" i="12" s="1"/>
  <c r="C14" i="8" a="1"/>
  <c r="C14" i="8" s="1"/>
  <c r="C52" i="7" a="1"/>
  <c r="C52" i="7" s="1"/>
  <c r="C8" i="12" a="1"/>
  <c r="C8" i="12" s="1"/>
  <c r="C16" i="12" a="1"/>
  <c r="C16" i="12" s="1"/>
  <c r="C51" i="8" a="1"/>
  <c r="C51" i="8" s="1"/>
  <c r="C58" i="7" l="1" a="1"/>
  <c r="C58" i="7" s="1"/>
  <c r="C59" i="7" s="1"/>
  <c r="C14" i="12" a="1"/>
  <c r="C14" i="12" s="1"/>
  <c r="C15" i="12" s="1"/>
  <c r="C53" i="8" a="1"/>
  <c r="C53" i="8" s="1"/>
  <c r="C62" i="8" s="1"/>
  <c r="C8" i="8" a="1"/>
  <c r="C8" i="8" s="1"/>
  <c r="C16" i="7" a="1"/>
  <c r="C16" i="7" s="1"/>
  <c r="C14" i="7" a="1"/>
  <c r="C14" i="7" s="1"/>
  <c r="C10" i="7" a="1"/>
  <c r="C10" i="7" s="1"/>
  <c r="C10" i="8" a="1"/>
  <c r="C10" i="8" s="1"/>
  <c r="C51" i="12" a="1"/>
  <c r="C51" i="12" s="1"/>
  <c r="C47" i="6" s="1"/>
  <c r="C57" i="8" a="1"/>
  <c r="C57" i="8" s="1"/>
  <c r="C58" i="8" s="1"/>
  <c r="C57" i="12" a="1"/>
  <c r="C57" i="12" s="1"/>
  <c r="C58" i="12" s="1"/>
  <c r="C62" i="12"/>
  <c r="W3" i="4"/>
  <c r="C54" i="7" a="1"/>
  <c r="C54" i="7" s="1"/>
  <c r="C8" i="7" a="1"/>
  <c r="C8" i="7" s="1"/>
  <c r="C10" i="12" a="1"/>
  <c r="C10" i="12" s="1"/>
  <c r="C16" i="8" a="1"/>
  <c r="C16" i="8" s="1"/>
  <c r="C15" i="6" l="1"/>
  <c r="C52" i="8"/>
  <c r="C9" i="8"/>
  <c r="C15" i="7"/>
  <c r="C19" i="7"/>
  <c r="C18" i="7" s="1"/>
  <c r="C52" i="12"/>
  <c r="C53" i="6"/>
  <c r="C54" i="6" s="1"/>
  <c r="C15" i="8"/>
  <c r="X3" i="4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W4" i="4" s="1"/>
  <c r="C61" i="12"/>
  <c r="C17" i="6"/>
  <c r="C19" i="12"/>
  <c r="C9" i="12"/>
  <c r="C10" i="6"/>
  <c r="C61" i="8"/>
  <c r="C8" i="6"/>
  <c r="C63" i="7"/>
  <c r="C49" i="6"/>
  <c r="C53" i="7"/>
  <c r="C19" i="8"/>
  <c r="C9" i="7"/>
  <c r="D10" i="7" l="1" a="1"/>
  <c r="D10" i="7" s="1"/>
  <c r="D52" i="7" a="1"/>
  <c r="D52" i="7" s="1"/>
  <c r="D54" i="7" a="1"/>
  <c r="D54" i="7" s="1"/>
  <c r="D63" i="7" s="1"/>
  <c r="D16" i="7" a="1"/>
  <c r="D16" i="7" s="1"/>
  <c r="D53" i="12" a="1"/>
  <c r="D53" i="12" s="1"/>
  <c r="D62" i="12" s="1"/>
  <c r="D57" i="12" a="1"/>
  <c r="D57" i="12" s="1"/>
  <c r="D58" i="12" s="1"/>
  <c r="D14" i="7" a="1"/>
  <c r="D14" i="7" s="1"/>
  <c r="D16" i="12" a="1"/>
  <c r="D16" i="12" s="1"/>
  <c r="D8" i="7" a="1"/>
  <c r="D8" i="7" s="1"/>
  <c r="D53" i="8" a="1"/>
  <c r="D53" i="8" s="1"/>
  <c r="D62" i="8" s="1"/>
  <c r="D58" i="7" a="1"/>
  <c r="D58" i="7" s="1"/>
  <c r="D59" i="7" s="1"/>
  <c r="D51" i="8" a="1"/>
  <c r="D51" i="8" s="1"/>
  <c r="D14" i="12" a="1"/>
  <c r="D14" i="12" s="1"/>
  <c r="C20" i="6"/>
  <c r="C9" i="6"/>
  <c r="C16" i="6"/>
  <c r="C48" i="6"/>
  <c r="C58" i="6"/>
  <c r="D57" i="8" a="1"/>
  <c r="D57" i="8" s="1"/>
  <c r="D51" i="12" a="1"/>
  <c r="D51" i="12" s="1"/>
  <c r="C18" i="8"/>
  <c r="C62" i="7"/>
  <c r="C18" i="12"/>
  <c r="X4" i="4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W5" i="4" s="1"/>
  <c r="D8" i="8" a="1"/>
  <c r="D8" i="8" s="1"/>
  <c r="D8" i="12" a="1"/>
  <c r="D8" i="12" s="1"/>
  <c r="D10" i="8" a="1"/>
  <c r="D10" i="8" s="1"/>
  <c r="D16" i="8" a="1"/>
  <c r="D16" i="8" s="1"/>
  <c r="D14" i="8" a="1"/>
  <c r="D14" i="8" s="1"/>
  <c r="D10" i="12" a="1"/>
  <c r="D10" i="12" s="1"/>
  <c r="D62" i="7" l="1"/>
  <c r="D53" i="7"/>
  <c r="D9" i="7"/>
  <c r="E57" i="8" a="1"/>
  <c r="E57" i="8" s="1"/>
  <c r="E58" i="8" s="1"/>
  <c r="E51" i="12" a="1"/>
  <c r="E51" i="12" s="1"/>
  <c r="D52" i="12"/>
  <c r="E10" i="7" a="1"/>
  <c r="E10" i="7" s="1"/>
  <c r="D49" i="6"/>
  <c r="D58" i="6" s="1"/>
  <c r="D15" i="7"/>
  <c r="D19" i="7"/>
  <c r="D18" i="7" s="1"/>
  <c r="D17" i="6"/>
  <c r="D15" i="12"/>
  <c r="D52" i="8"/>
  <c r="E58" i="7" a="1"/>
  <c r="E58" i="7" s="1"/>
  <c r="E59" i="7" s="1"/>
  <c r="D15" i="6"/>
  <c r="E53" i="8" a="1"/>
  <c r="E53" i="8" s="1"/>
  <c r="E62" i="8" s="1"/>
  <c r="E8" i="8" a="1"/>
  <c r="E8" i="8" s="1"/>
  <c r="E53" i="12" a="1"/>
  <c r="E53" i="12" s="1"/>
  <c r="D47" i="6"/>
  <c r="E16" i="8" a="1"/>
  <c r="E16" i="8" s="1"/>
  <c r="E8" i="12" a="1"/>
  <c r="E8" i="12" s="1"/>
  <c r="E10" i="8" a="1"/>
  <c r="E10" i="8" s="1"/>
  <c r="E16" i="7" a="1"/>
  <c r="E16" i="7" s="1"/>
  <c r="E14" i="12" a="1"/>
  <c r="E14" i="12" s="1"/>
  <c r="E51" i="8" a="1"/>
  <c r="E51" i="8" s="1"/>
  <c r="E52" i="7" a="1"/>
  <c r="E52" i="7" s="1"/>
  <c r="E8" i="7" a="1"/>
  <c r="E8" i="7" s="1"/>
  <c r="E14" i="7" a="1"/>
  <c r="E14" i="7" s="1"/>
  <c r="D10" i="6"/>
  <c r="D58" i="8"/>
  <c r="E57" i="12" a="1"/>
  <c r="E57" i="12" s="1"/>
  <c r="E14" i="8" a="1"/>
  <c r="E14" i="8" s="1"/>
  <c r="D61" i="12"/>
  <c r="C57" i="6"/>
  <c r="D15" i="8"/>
  <c r="D9" i="8"/>
  <c r="D19" i="8"/>
  <c r="D9" i="12"/>
  <c r="D19" i="12"/>
  <c r="E54" i="7" a="1"/>
  <c r="E54" i="7" s="1"/>
  <c r="E10" i="12" a="1"/>
  <c r="E10" i="12" s="1"/>
  <c r="E16" i="12" a="1"/>
  <c r="E16" i="12" s="1"/>
  <c r="D8" i="6"/>
  <c r="C19" i="6"/>
  <c r="X5" i="4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W6" i="4" s="1"/>
  <c r="D53" i="6"/>
  <c r="D61" i="8"/>
  <c r="E52" i="12" l="1"/>
  <c r="E19" i="7"/>
  <c r="E18" i="7" s="1"/>
  <c r="D48" i="6"/>
  <c r="D16" i="6"/>
  <c r="D20" i="6"/>
  <c r="D19" i="6" s="1"/>
  <c r="E9" i="8"/>
  <c r="E52" i="8"/>
  <c r="D57" i="6"/>
  <c r="E62" i="12"/>
  <c r="E61" i="12" s="1"/>
  <c r="F14" i="7" a="1"/>
  <c r="F14" i="7" s="1"/>
  <c r="F58" i="7" a="1"/>
  <c r="F58" i="7" s="1"/>
  <c r="F59" i="7" s="1"/>
  <c r="F8" i="8" a="1"/>
  <c r="F8" i="8" s="1"/>
  <c r="F10" i="7" a="1"/>
  <c r="F10" i="7" s="1"/>
  <c r="F16" i="7" a="1"/>
  <c r="F16" i="7" s="1"/>
  <c r="E17" i="6"/>
  <c r="E15" i="7"/>
  <c r="E15" i="8"/>
  <c r="D9" i="6"/>
  <c r="E8" i="6"/>
  <c r="E9" i="7"/>
  <c r="E47" i="6"/>
  <c r="E19" i="8"/>
  <c r="E18" i="8" s="1"/>
  <c r="F53" i="8" a="1"/>
  <c r="F53" i="8" s="1"/>
  <c r="F62" i="8" s="1"/>
  <c r="F53" i="12" a="1"/>
  <c r="F53" i="12" s="1"/>
  <c r="F62" i="12" s="1"/>
  <c r="E61" i="8"/>
  <c r="F10" i="12" a="1"/>
  <c r="F10" i="12" s="1"/>
  <c r="E9" i="12"/>
  <c r="E19" i="12"/>
  <c r="E18" i="12" s="1"/>
  <c r="E58" i="12"/>
  <c r="E15" i="6"/>
  <c r="D54" i="6"/>
  <c r="X6" i="4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W7" i="4" s="1"/>
  <c r="F14" i="8" a="1"/>
  <c r="F14" i="8" s="1"/>
  <c r="F52" i="7" a="1"/>
  <c r="F52" i="7" s="1"/>
  <c r="F51" i="12" a="1"/>
  <c r="F51" i="12" s="1"/>
  <c r="F57" i="12" a="1"/>
  <c r="F57" i="12" s="1"/>
  <c r="F58" i="12" s="1"/>
  <c r="E49" i="6"/>
  <c r="E53" i="7"/>
  <c r="E63" i="7"/>
  <c r="F57" i="8" a="1"/>
  <c r="F57" i="8" s="1"/>
  <c r="F8" i="7" a="1"/>
  <c r="F8" i="7" s="1"/>
  <c r="F8" i="12" a="1"/>
  <c r="F8" i="12" s="1"/>
  <c r="F10" i="8" a="1"/>
  <c r="F10" i="8" s="1"/>
  <c r="F54" i="7" a="1"/>
  <c r="F54" i="7" s="1"/>
  <c r="F14" i="12" a="1"/>
  <c r="F14" i="12" s="1"/>
  <c r="D18" i="8"/>
  <c r="F16" i="12" a="1"/>
  <c r="F16" i="12" s="1"/>
  <c r="F51" i="8" a="1"/>
  <c r="F51" i="8" s="1"/>
  <c r="F16" i="8" a="1"/>
  <c r="F16" i="8" s="1"/>
  <c r="E15" i="12"/>
  <c r="D18" i="12"/>
  <c r="E10" i="6"/>
  <c r="E53" i="6"/>
  <c r="E54" i="6" s="1"/>
  <c r="G52" i="7" l="1" a="1"/>
  <c r="G52" i="7" s="1"/>
  <c r="G53" i="12" a="1"/>
  <c r="G53" i="12" s="1"/>
  <c r="G62" i="12" s="1"/>
  <c r="F15" i="7"/>
  <c r="G14" i="7" a="1"/>
  <c r="G14" i="7" s="1"/>
  <c r="G57" i="8" a="1"/>
  <c r="G57" i="8" s="1"/>
  <c r="G58" i="8" s="1"/>
  <c r="G16" i="12" a="1"/>
  <c r="G16" i="12" s="1"/>
  <c r="G14" i="12" a="1"/>
  <c r="G14" i="12" s="1"/>
  <c r="G14" i="8" a="1"/>
  <c r="G14" i="8" s="1"/>
  <c r="G16" i="8" a="1"/>
  <c r="G16" i="8" s="1"/>
  <c r="G8" i="12" a="1"/>
  <c r="G8" i="12" s="1"/>
  <c r="G53" i="8" a="1"/>
  <c r="G53" i="8" s="1"/>
  <c r="G62" i="8" s="1"/>
  <c r="G8" i="7" a="1"/>
  <c r="G8" i="7" s="1"/>
  <c r="G54" i="7" a="1"/>
  <c r="G54" i="7" s="1"/>
  <c r="G8" i="8" a="1"/>
  <c r="G8" i="8" s="1"/>
  <c r="G16" i="7" a="1"/>
  <c r="G16" i="7" s="1"/>
  <c r="G10" i="12" a="1"/>
  <c r="G10" i="12" s="1"/>
  <c r="G58" i="7" a="1"/>
  <c r="G58" i="7" s="1"/>
  <c r="G59" i="7" s="1"/>
  <c r="G51" i="8" a="1"/>
  <c r="G51" i="8" s="1"/>
  <c r="G10" i="7" a="1"/>
  <c r="G10" i="7" s="1"/>
  <c r="F19" i="7"/>
  <c r="F18" i="7" s="1"/>
  <c r="F9" i="7"/>
  <c r="G51" i="12" a="1"/>
  <c r="G51" i="12" s="1"/>
  <c r="G10" i="8" a="1"/>
  <c r="G10" i="8" s="1"/>
  <c r="F52" i="12"/>
  <c r="F15" i="12"/>
  <c r="F15" i="6"/>
  <c r="G57" i="12" a="1"/>
  <c r="G57" i="12" s="1"/>
  <c r="G58" i="12" s="1"/>
  <c r="F58" i="8"/>
  <c r="E48" i="6"/>
  <c r="E58" i="6"/>
  <c r="F61" i="8"/>
  <c r="F9" i="8"/>
  <c r="F19" i="8"/>
  <c r="F19" i="12"/>
  <c r="F53" i="6"/>
  <c r="F54" i="6" s="1"/>
  <c r="E16" i="6"/>
  <c r="F15" i="8"/>
  <c r="F10" i="6"/>
  <c r="E62" i="7"/>
  <c r="X7" i="4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AK7" i="4" s="1"/>
  <c r="AL7" i="4" s="1"/>
  <c r="AM7" i="4" s="1"/>
  <c r="AN7" i="4" s="1"/>
  <c r="AO7" i="4" s="1"/>
  <c r="AP7" i="4" s="1"/>
  <c r="AQ7" i="4" s="1"/>
  <c r="AR7" i="4" s="1"/>
  <c r="AS7" i="4" s="1"/>
  <c r="AT7" i="4" s="1"/>
  <c r="AU7" i="4" s="1"/>
  <c r="AV7" i="4" s="1"/>
  <c r="AW7" i="4" s="1"/>
  <c r="AX7" i="4" s="1"/>
  <c r="W8" i="4" s="1"/>
  <c r="F9" i="12"/>
  <c r="F17" i="6"/>
  <c r="F63" i="7"/>
  <c r="F62" i="7" s="1"/>
  <c r="F49" i="6"/>
  <c r="F53" i="7"/>
  <c r="E20" i="6"/>
  <c r="E9" i="6"/>
  <c r="F8" i="6"/>
  <c r="F61" i="12"/>
  <c r="F47" i="6"/>
  <c r="F52" i="8"/>
  <c r="H8" i="12" l="1" a="1"/>
  <c r="H8" i="12" s="1"/>
  <c r="G15" i="6"/>
  <c r="G15" i="12"/>
  <c r="G19" i="12"/>
  <c r="G18" i="12" s="1"/>
  <c r="G15" i="8"/>
  <c r="G17" i="6"/>
  <c r="G52" i="8"/>
  <c r="H10" i="7" a="1"/>
  <c r="H10" i="7" s="1"/>
  <c r="H51" i="12" a="1"/>
  <c r="H51" i="12" s="1"/>
  <c r="G49" i="6"/>
  <c r="G58" i="6" s="1"/>
  <c r="G9" i="7"/>
  <c r="G9" i="8"/>
  <c r="G63" i="7"/>
  <c r="G62" i="7" s="1"/>
  <c r="G61" i="8"/>
  <c r="G47" i="6"/>
  <c r="G8" i="6"/>
  <c r="G15" i="7"/>
  <c r="G53" i="7"/>
  <c r="H10" i="12" a="1"/>
  <c r="H10" i="12" s="1"/>
  <c r="H14" i="8" a="1"/>
  <c r="H14" i="8" s="1"/>
  <c r="H16" i="7" a="1"/>
  <c r="H16" i="7" s="1"/>
  <c r="G19" i="7"/>
  <c r="G18" i="7" s="1"/>
  <c r="G9" i="12"/>
  <c r="H16" i="12" a="1"/>
  <c r="H16" i="12" s="1"/>
  <c r="H58" i="7" a="1"/>
  <c r="H58" i="7" s="1"/>
  <c r="H59" i="7" s="1"/>
  <c r="G19" i="8"/>
  <c r="G18" i="8" s="1"/>
  <c r="G10" i="6"/>
  <c r="G52" i="12"/>
  <c r="G53" i="6"/>
  <c r="G54" i="6" s="1"/>
  <c r="H16" i="8" a="1"/>
  <c r="H16" i="8" s="1"/>
  <c r="H53" i="12" a="1"/>
  <c r="H53" i="12" s="1"/>
  <c r="H52" i="7" a="1"/>
  <c r="H52" i="7" s="1"/>
  <c r="E57" i="6"/>
  <c r="X8" i="4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W9" i="4" s="1"/>
  <c r="H8" i="7" a="1"/>
  <c r="H8" i="7" s="1"/>
  <c r="H53" i="8" a="1"/>
  <c r="H53" i="8" s="1"/>
  <c r="H57" i="12" a="1"/>
  <c r="H57" i="12" s="1"/>
  <c r="F20" i="6"/>
  <c r="F19" i="6" s="1"/>
  <c r="F9" i="6"/>
  <c r="G61" i="12"/>
  <c r="H51" i="8" a="1"/>
  <c r="H51" i="8" s="1"/>
  <c r="H14" i="12" a="1"/>
  <c r="H14" i="12" s="1"/>
  <c r="H10" i="8" a="1"/>
  <c r="H10" i="8" s="1"/>
  <c r="F18" i="8"/>
  <c r="F16" i="6"/>
  <c r="E19" i="6"/>
  <c r="F48" i="6"/>
  <c r="F58" i="6"/>
  <c r="F57" i="6" s="1"/>
  <c r="H54" i="7" a="1"/>
  <c r="H54" i="7" s="1"/>
  <c r="H57" i="8" a="1"/>
  <c r="H57" i="8" s="1"/>
  <c r="H8" i="8" a="1"/>
  <c r="H8" i="8" s="1"/>
  <c r="H14" i="7" a="1"/>
  <c r="H14" i="7" s="1"/>
  <c r="F18" i="12"/>
  <c r="G16" i="6" l="1"/>
  <c r="I16" i="7" a="1"/>
  <c r="I16" i="7" s="1"/>
  <c r="I14" i="7" a="1"/>
  <c r="I14" i="7" s="1"/>
  <c r="I16" i="8" a="1"/>
  <c r="I16" i="8" s="1"/>
  <c r="G57" i="6"/>
  <c r="H9" i="12"/>
  <c r="I8" i="12" a="1"/>
  <c r="I8" i="12" s="1"/>
  <c r="I57" i="12" a="1"/>
  <c r="I57" i="12" s="1"/>
  <c r="I58" i="12" s="1"/>
  <c r="G20" i="6"/>
  <c r="G19" i="6" s="1"/>
  <c r="I16" i="12" a="1"/>
  <c r="I16" i="12" s="1"/>
  <c r="H9" i="7"/>
  <c r="H19" i="7"/>
  <c r="H18" i="7" s="1"/>
  <c r="G48" i="6"/>
  <c r="I52" i="7" a="1"/>
  <c r="I52" i="7" s="1"/>
  <c r="I53" i="8" a="1"/>
  <c r="I53" i="8" s="1"/>
  <c r="I62" i="8" s="1"/>
  <c r="G9" i="6"/>
  <c r="H19" i="12"/>
  <c r="H18" i="12" s="1"/>
  <c r="I57" i="8" a="1"/>
  <c r="I57" i="8" s="1"/>
  <c r="I58" i="8" s="1"/>
  <c r="I54" i="7" a="1"/>
  <c r="I54" i="7" s="1"/>
  <c r="I63" i="7" s="1"/>
  <c r="I14" i="8" a="1"/>
  <c r="I14" i="8" s="1"/>
  <c r="I8" i="7" a="1"/>
  <c r="I8" i="7" s="1"/>
  <c r="I58" i="7" a="1"/>
  <c r="I58" i="7" s="1"/>
  <c r="I8" i="8" a="1"/>
  <c r="I8" i="8" s="1"/>
  <c r="I10" i="12" a="1"/>
  <c r="I10" i="12" s="1"/>
  <c r="I10" i="7" a="1"/>
  <c r="I10" i="7" s="1"/>
  <c r="I51" i="12" a="1"/>
  <c r="I51" i="12" s="1"/>
  <c r="H17" i="6"/>
  <c r="I53" i="12" a="1"/>
  <c r="I53" i="12" s="1"/>
  <c r="I62" i="12" s="1"/>
  <c r="I51" i="8" a="1"/>
  <c r="I51" i="8" s="1"/>
  <c r="I10" i="8" a="1"/>
  <c r="I10" i="8" s="1"/>
  <c r="I14" i="12" a="1"/>
  <c r="I14" i="12" s="1"/>
  <c r="H62" i="8"/>
  <c r="H52" i="8"/>
  <c r="H52" i="12"/>
  <c r="H62" i="12"/>
  <c r="H63" i="7"/>
  <c r="H49" i="6"/>
  <c r="H53" i="7"/>
  <c r="H15" i="6"/>
  <c r="H8" i="6"/>
  <c r="H15" i="8"/>
  <c r="H58" i="8"/>
  <c r="H9" i="8"/>
  <c r="H19" i="8"/>
  <c r="H15" i="7"/>
  <c r="H10" i="6"/>
  <c r="X9" i="4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AO9" i="4" s="1"/>
  <c r="AP9" i="4" s="1"/>
  <c r="AQ9" i="4" s="1"/>
  <c r="AR9" i="4" s="1"/>
  <c r="AS9" i="4" s="1"/>
  <c r="AT9" i="4" s="1"/>
  <c r="AU9" i="4" s="1"/>
  <c r="AV9" i="4" s="1"/>
  <c r="AW9" i="4" s="1"/>
  <c r="AX9" i="4" s="1"/>
  <c r="AY9" i="4" s="1"/>
  <c r="AZ9" i="4" s="1"/>
  <c r="W10" i="4" s="1"/>
  <c r="H53" i="6"/>
  <c r="H58" i="12"/>
  <c r="H15" i="12"/>
  <c r="H47" i="6"/>
  <c r="I15" i="7" l="1"/>
  <c r="I15" i="8"/>
  <c r="I19" i="7"/>
  <c r="I18" i="7" s="1"/>
  <c r="I17" i="6"/>
  <c r="I53" i="6"/>
  <c r="I54" i="6" s="1"/>
  <c r="I19" i="12"/>
  <c r="I18" i="12" s="1"/>
  <c r="J16" i="7" a="1"/>
  <c r="J16" i="7" s="1"/>
  <c r="I62" i="7"/>
  <c r="I8" i="6"/>
  <c r="I53" i="7"/>
  <c r="I9" i="8"/>
  <c r="I61" i="12"/>
  <c r="I59" i="7"/>
  <c r="I15" i="6"/>
  <c r="H16" i="6"/>
  <c r="I9" i="7"/>
  <c r="I9" i="12"/>
  <c r="I47" i="6"/>
  <c r="J51" i="8" a="1"/>
  <c r="J51" i="8" s="1"/>
  <c r="J8" i="7" a="1"/>
  <c r="J8" i="7" s="1"/>
  <c r="I52" i="8"/>
  <c r="J53" i="8" a="1"/>
  <c r="J53" i="8" s="1"/>
  <c r="J62" i="8" s="1"/>
  <c r="J8" i="12" a="1"/>
  <c r="J8" i="12" s="1"/>
  <c r="J16" i="8" a="1"/>
  <c r="J16" i="8" s="1"/>
  <c r="J52" i="7" a="1"/>
  <c r="J52" i="7" s="1"/>
  <c r="I61" i="8"/>
  <c r="I19" i="8"/>
  <c r="I18" i="8" s="1"/>
  <c r="I10" i="6"/>
  <c r="I20" i="6" s="1"/>
  <c r="I49" i="6"/>
  <c r="I58" i="6" s="1"/>
  <c r="J16" i="12" a="1"/>
  <c r="J16" i="12" s="1"/>
  <c r="J10" i="8" a="1"/>
  <c r="J10" i="8" s="1"/>
  <c r="I52" i="12"/>
  <c r="J58" i="7" a="1"/>
  <c r="J58" i="7" s="1"/>
  <c r="J59" i="7" s="1"/>
  <c r="J10" i="12" a="1"/>
  <c r="J10" i="12" s="1"/>
  <c r="J51" i="12" a="1"/>
  <c r="J51" i="12" s="1"/>
  <c r="J14" i="7" a="1"/>
  <c r="J14" i="7" s="1"/>
  <c r="J54" i="7" a="1"/>
  <c r="J54" i="7" s="1"/>
  <c r="J14" i="12" a="1"/>
  <c r="J14" i="12" s="1"/>
  <c r="I15" i="12"/>
  <c r="J57" i="8" a="1"/>
  <c r="J57" i="8" s="1"/>
  <c r="J58" i="8" s="1"/>
  <c r="J14" i="8" a="1"/>
  <c r="J14" i="8" s="1"/>
  <c r="J53" i="12" a="1"/>
  <c r="J53" i="12" s="1"/>
  <c r="J8" i="8" a="1"/>
  <c r="J8" i="8" s="1"/>
  <c r="J57" i="12" a="1"/>
  <c r="J57" i="12" s="1"/>
  <c r="J58" i="12" s="1"/>
  <c r="J10" i="7" a="1"/>
  <c r="J10" i="7" s="1"/>
  <c r="H9" i="6"/>
  <c r="H20" i="6"/>
  <c r="H58" i="6"/>
  <c r="H48" i="6"/>
  <c r="H54" i="6"/>
  <c r="H62" i="7"/>
  <c r="X10" i="4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W11" i="4" s="1"/>
  <c r="H18" i="8"/>
  <c r="H61" i="12"/>
  <c r="H61" i="8"/>
  <c r="J53" i="7" l="1"/>
  <c r="I16" i="6"/>
  <c r="I48" i="6"/>
  <c r="J47" i="6"/>
  <c r="I9" i="6"/>
  <c r="J52" i="12"/>
  <c r="I19" i="6"/>
  <c r="J15" i="7"/>
  <c r="J61" i="8"/>
  <c r="J9" i="8"/>
  <c r="J9" i="12"/>
  <c r="I57" i="6"/>
  <c r="J52" i="8"/>
  <c r="J19" i="8"/>
  <c r="J18" i="8" s="1"/>
  <c r="J15" i="8"/>
  <c r="K10" i="8" a="1"/>
  <c r="K10" i="8" s="1"/>
  <c r="K54" i="7" a="1"/>
  <c r="K54" i="7" s="1"/>
  <c r="K63" i="7" s="1"/>
  <c r="J10" i="6"/>
  <c r="J19" i="12"/>
  <c r="J18" i="12" s="1"/>
  <c r="J17" i="6"/>
  <c r="J15" i="12"/>
  <c r="K53" i="12" a="1"/>
  <c r="K53" i="12" s="1"/>
  <c r="K58" i="7" a="1"/>
  <c r="K58" i="7" s="1"/>
  <c r="K59" i="7" s="1"/>
  <c r="K51" i="12" a="1"/>
  <c r="K51" i="12" s="1"/>
  <c r="K52" i="7" a="1"/>
  <c r="K52" i="7" s="1"/>
  <c r="K16" i="7" a="1"/>
  <c r="K16" i="7" s="1"/>
  <c r="J8" i="6"/>
  <c r="J49" i="6"/>
  <c r="J48" i="6" s="1"/>
  <c r="J62" i="12"/>
  <c r="J61" i="12" s="1"/>
  <c r="J63" i="7"/>
  <c r="J62" i="7" s="1"/>
  <c r="J15" i="6"/>
  <c r="K10" i="7" a="1"/>
  <c r="K10" i="7" s="1"/>
  <c r="K57" i="12" a="1"/>
  <c r="K57" i="12" s="1"/>
  <c r="K58" i="12" s="1"/>
  <c r="J19" i="7"/>
  <c r="J18" i="7" s="1"/>
  <c r="J53" i="6"/>
  <c r="J54" i="6" s="1"/>
  <c r="K53" i="8" a="1"/>
  <c r="K53" i="8" s="1"/>
  <c r="K62" i="8" s="1"/>
  <c r="K14" i="7" a="1"/>
  <c r="K14" i="7" s="1"/>
  <c r="K8" i="7" a="1"/>
  <c r="K8" i="7" s="1"/>
  <c r="K8" i="12" a="1"/>
  <c r="K8" i="12" s="1"/>
  <c r="K8" i="8" a="1"/>
  <c r="K8" i="8" s="1"/>
  <c r="J9" i="7"/>
  <c r="K14" i="8" a="1"/>
  <c r="K14" i="8" s="1"/>
  <c r="K57" i="8" a="1"/>
  <c r="K57" i="8" s="1"/>
  <c r="K58" i="8" s="1"/>
  <c r="K16" i="8" a="1"/>
  <c r="K16" i="8" s="1"/>
  <c r="K51" i="8" a="1"/>
  <c r="K51" i="8" s="1"/>
  <c r="K10" i="12" a="1"/>
  <c r="K10" i="12" s="1"/>
  <c r="K16" i="12" a="1"/>
  <c r="K16" i="12" s="1"/>
  <c r="X11" i="4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W12" i="4" s="1"/>
  <c r="H57" i="6"/>
  <c r="K14" i="12" a="1"/>
  <c r="K14" i="12" s="1"/>
  <c r="H19" i="6"/>
  <c r="K19" i="8" l="1"/>
  <c r="K18" i="8" s="1"/>
  <c r="K53" i="7"/>
  <c r="J16" i="6"/>
  <c r="J20" i="6"/>
  <c r="J19" i="6" s="1"/>
  <c r="J9" i="6"/>
  <c r="K9" i="8"/>
  <c r="L53" i="12" a="1"/>
  <c r="L53" i="12" s="1"/>
  <c r="L62" i="12" s="1"/>
  <c r="L58" i="7" a="1"/>
  <c r="L58" i="7" s="1"/>
  <c r="L59" i="7" s="1"/>
  <c r="L51" i="8" a="1"/>
  <c r="L51" i="8" s="1"/>
  <c r="L14" i="7" a="1"/>
  <c r="L14" i="7" s="1"/>
  <c r="K47" i="6"/>
  <c r="L16" i="8" a="1"/>
  <c r="L16" i="8" s="1"/>
  <c r="L8" i="12" a="1"/>
  <c r="L8" i="12" s="1"/>
  <c r="K52" i="12"/>
  <c r="L54" i="7" a="1"/>
  <c r="L54" i="7" s="1"/>
  <c r="L63" i="7" s="1"/>
  <c r="K62" i="12"/>
  <c r="K61" i="12" s="1"/>
  <c r="K15" i="7"/>
  <c r="K19" i="7"/>
  <c r="K18" i="7" s="1"/>
  <c r="L16" i="12" a="1"/>
  <c r="L16" i="12" s="1"/>
  <c r="L8" i="7" a="1"/>
  <c r="L8" i="7" s="1"/>
  <c r="L8" i="8" a="1"/>
  <c r="L8" i="8" s="1"/>
  <c r="L10" i="7" a="1"/>
  <c r="L10" i="7" s="1"/>
  <c r="J58" i="6"/>
  <c r="J57" i="6" s="1"/>
  <c r="K49" i="6"/>
  <c r="K52" i="8"/>
  <c r="K15" i="6"/>
  <c r="K15" i="8"/>
  <c r="K17" i="6"/>
  <c r="K53" i="6"/>
  <c r="K54" i="6" s="1"/>
  <c r="L53" i="8" a="1"/>
  <c r="L53" i="8" s="1"/>
  <c r="L10" i="12" a="1"/>
  <c r="L10" i="12" s="1"/>
  <c r="L14" i="8" a="1"/>
  <c r="L14" i="8" s="1"/>
  <c r="L52" i="7" a="1"/>
  <c r="L52" i="7" s="1"/>
  <c r="L16" i="7" a="1"/>
  <c r="L16" i="7" s="1"/>
  <c r="K8" i="6"/>
  <c r="L57" i="12" a="1"/>
  <c r="L57" i="12" s="1"/>
  <c r="L58" i="12" s="1"/>
  <c r="K9" i="7"/>
  <c r="K9" i="12"/>
  <c r="K19" i="12"/>
  <c r="K15" i="12"/>
  <c r="K10" i="6"/>
  <c r="L57" i="8" a="1"/>
  <c r="L57" i="8" s="1"/>
  <c r="L14" i="12" a="1"/>
  <c r="L14" i="12" s="1"/>
  <c r="K62" i="7"/>
  <c r="X12" i="4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AK12" i="4" s="1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W13" i="4" s="1"/>
  <c r="L51" i="12" a="1"/>
  <c r="L51" i="12" s="1"/>
  <c r="L10" i="8" a="1"/>
  <c r="L10" i="8" s="1"/>
  <c r="K61" i="8"/>
  <c r="L52" i="12" l="1"/>
  <c r="L52" i="8"/>
  <c r="K48" i="6"/>
  <c r="L15" i="7"/>
  <c r="L9" i="12"/>
  <c r="M16" i="7" a="1"/>
  <c r="M16" i="7" s="1"/>
  <c r="L53" i="7"/>
  <c r="M53" i="8" a="1"/>
  <c r="M53" i="8" s="1"/>
  <c r="M62" i="8" s="1"/>
  <c r="L15" i="8"/>
  <c r="M54" i="7" a="1"/>
  <c r="M54" i="7" s="1"/>
  <c r="M63" i="7" s="1"/>
  <c r="L8" i="6"/>
  <c r="L9" i="7"/>
  <c r="M16" i="8" a="1"/>
  <c r="M16" i="8" s="1"/>
  <c r="M51" i="8" a="1"/>
  <c r="M51" i="8" s="1"/>
  <c r="M53" i="12" a="1"/>
  <c r="M53" i="12" s="1"/>
  <c r="M62" i="12" s="1"/>
  <c r="L62" i="7"/>
  <c r="L17" i="6"/>
  <c r="L19" i="7"/>
  <c r="L18" i="7" s="1"/>
  <c r="K16" i="6"/>
  <c r="K58" i="6"/>
  <c r="K57" i="6" s="1"/>
  <c r="L62" i="8"/>
  <c r="L61" i="8" s="1"/>
  <c r="L49" i="6"/>
  <c r="L58" i="6" s="1"/>
  <c r="M58" i="7" a="1"/>
  <c r="M58" i="7" s="1"/>
  <c r="M59" i="7" s="1"/>
  <c r="M51" i="12" a="1"/>
  <c r="M51" i="12" s="1"/>
  <c r="L19" i="12"/>
  <c r="L18" i="12" s="1"/>
  <c r="X13" i="4"/>
  <c r="Y13" i="4" s="1"/>
  <c r="Z13" i="4" s="1"/>
  <c r="AA13" i="4" s="1"/>
  <c r="AB13" i="4" s="1"/>
  <c r="AC13" i="4" s="1"/>
  <c r="AD13" i="4" s="1"/>
  <c r="AE13" i="4" s="1"/>
  <c r="AF13" i="4" s="1"/>
  <c r="AG13" i="4" s="1"/>
  <c r="AH13" i="4" s="1"/>
  <c r="AI13" i="4" s="1"/>
  <c r="AJ13" i="4" s="1"/>
  <c r="AK13" i="4" s="1"/>
  <c r="AL13" i="4" s="1"/>
  <c r="AM13" i="4" s="1"/>
  <c r="AN13" i="4" s="1"/>
  <c r="AO13" i="4" s="1"/>
  <c r="AP13" i="4" s="1"/>
  <c r="AQ13" i="4" s="1"/>
  <c r="AR13" i="4" s="1"/>
  <c r="AS13" i="4" s="1"/>
  <c r="AT13" i="4" s="1"/>
  <c r="AU13" i="4" s="1"/>
  <c r="AV13" i="4" s="1"/>
  <c r="AW13" i="4" s="1"/>
  <c r="AX13" i="4" s="1"/>
  <c r="AY13" i="4" s="1"/>
  <c r="AZ13" i="4" s="1"/>
  <c r="BA13" i="4" s="1"/>
  <c r="L19" i="8"/>
  <c r="L9" i="8"/>
  <c r="M10" i="8" a="1"/>
  <c r="M10" i="8" s="1"/>
  <c r="M14" i="12" a="1"/>
  <c r="M14" i="12" s="1"/>
  <c r="L58" i="8"/>
  <c r="K9" i="6"/>
  <c r="K20" i="6"/>
  <c r="L15" i="12"/>
  <c r="L47" i="6"/>
  <c r="L61" i="12"/>
  <c r="K18" i="12"/>
  <c r="L15" i="6"/>
  <c r="M10" i="12" a="1"/>
  <c r="M10" i="12" s="1"/>
  <c r="M14" i="8" a="1"/>
  <c r="M14" i="8" s="1"/>
  <c r="M14" i="7" a="1"/>
  <c r="M14" i="7" s="1"/>
  <c r="M57" i="12" a="1"/>
  <c r="M57" i="12" s="1"/>
  <c r="L10" i="6"/>
  <c r="M10" i="7" a="1"/>
  <c r="M10" i="7" s="1"/>
  <c r="M52" i="7" a="1"/>
  <c r="M52" i="7" s="1"/>
  <c r="M8" i="7" a="1"/>
  <c r="M8" i="7" s="1"/>
  <c r="M16" i="12" a="1"/>
  <c r="M16" i="12" s="1"/>
  <c r="M57" i="8" a="1"/>
  <c r="M57" i="8" s="1"/>
  <c r="M58" i="8" s="1"/>
  <c r="M8" i="8" a="1"/>
  <c r="M8" i="8" s="1"/>
  <c r="M8" i="12" a="1"/>
  <c r="M8" i="12" s="1"/>
  <c r="L53" i="6"/>
  <c r="N54" i="7" l="1" a="1"/>
  <c r="N54" i="7" s="1"/>
  <c r="R54" i="7" s="1"/>
  <c r="P54" i="7" s="1"/>
  <c r="N53" i="8" a="1"/>
  <c r="N53" i="8" s="1"/>
  <c r="R53" i="8" s="1"/>
  <c r="N14" i="7" a="1"/>
  <c r="N14" i="7" s="1"/>
  <c r="R14" i="7" s="1"/>
  <c r="T14" i="7" s="1"/>
  <c r="N16" i="7" a="1"/>
  <c r="N16" i="7" s="1"/>
  <c r="R16" i="7" s="1"/>
  <c r="P16" i="7" s="1"/>
  <c r="N8" i="12" a="1"/>
  <c r="N8" i="12" s="1"/>
  <c r="R8" i="12" s="1"/>
  <c r="T8" i="12" s="1"/>
  <c r="N51" i="8" a="1"/>
  <c r="N51" i="8" s="1"/>
  <c r="R51" i="8" s="1"/>
  <c r="L16" i="6"/>
  <c r="M52" i="8"/>
  <c r="M52" i="12"/>
  <c r="M49" i="6"/>
  <c r="M58" i="6" s="1"/>
  <c r="N14" i="12" a="1"/>
  <c r="N14" i="12" s="1"/>
  <c r="R14" i="12" s="1"/>
  <c r="T14" i="12" s="1"/>
  <c r="N16" i="12" a="1"/>
  <c r="N16" i="12" s="1"/>
  <c r="R16" i="12" s="1"/>
  <c r="N58" i="7" a="1"/>
  <c r="N58" i="7" s="1"/>
  <c r="N59" i="7" s="1"/>
  <c r="N8" i="8" a="1"/>
  <c r="N8" i="8" s="1"/>
  <c r="R8" i="8" s="1"/>
  <c r="T8" i="8" s="1"/>
  <c r="N10" i="7" a="1"/>
  <c r="N10" i="7" s="1"/>
  <c r="N10" i="12" a="1"/>
  <c r="N10" i="12" s="1"/>
  <c r="M15" i="8"/>
  <c r="M17" i="6"/>
  <c r="N10" i="8" a="1"/>
  <c r="N10" i="8" s="1"/>
  <c r="N57" i="12" a="1"/>
  <c r="N57" i="12" s="1"/>
  <c r="N58" i="12" s="1"/>
  <c r="N51" i="12" a="1"/>
  <c r="N51" i="12" s="1"/>
  <c r="R51" i="12" s="1"/>
  <c r="P51" i="12" s="1"/>
  <c r="P58" i="12" s="1"/>
  <c r="N8" i="7" a="1"/>
  <c r="N8" i="7" s="1"/>
  <c r="N53" i="12" a="1"/>
  <c r="N53" i="12" s="1"/>
  <c r="R53" i="12" s="1"/>
  <c r="T53" i="12" s="1"/>
  <c r="M47" i="6"/>
  <c r="M53" i="6"/>
  <c r="M54" i="6" s="1"/>
  <c r="M58" i="12"/>
  <c r="M62" i="7"/>
  <c r="L18" i="8"/>
  <c r="L57" i="6"/>
  <c r="N57" i="8" a="1"/>
  <c r="N57" i="8" s="1"/>
  <c r="N58" i="8" s="1"/>
  <c r="M9" i="7"/>
  <c r="M19" i="7"/>
  <c r="M10" i="6"/>
  <c r="M15" i="6"/>
  <c r="M61" i="12"/>
  <c r="N14" i="8" a="1"/>
  <c r="N14" i="8" s="1"/>
  <c r="L54" i="6"/>
  <c r="N52" i="7" a="1"/>
  <c r="N52" i="7" s="1"/>
  <c r="M61" i="8"/>
  <c r="M15" i="12"/>
  <c r="M53" i="7"/>
  <c r="K19" i="6"/>
  <c r="M8" i="6"/>
  <c r="L20" i="6"/>
  <c r="L19" i="6" s="1"/>
  <c r="L9" i="6"/>
  <c r="M9" i="12"/>
  <c r="M19" i="12"/>
  <c r="M19" i="8"/>
  <c r="M18" i="8" s="1"/>
  <c r="M9" i="8"/>
  <c r="L48" i="6"/>
  <c r="N16" i="8" a="1"/>
  <c r="N16" i="8" s="1"/>
  <c r="M15" i="7"/>
  <c r="T54" i="7" l="1"/>
  <c r="N9" i="12"/>
  <c r="R58" i="7"/>
  <c r="R59" i="7" s="1"/>
  <c r="N62" i="8"/>
  <c r="N61" i="8" s="1"/>
  <c r="N52" i="8"/>
  <c r="M48" i="6"/>
  <c r="N63" i="7"/>
  <c r="R63" i="7" s="1"/>
  <c r="N9" i="8"/>
  <c r="M16" i="6"/>
  <c r="N15" i="7"/>
  <c r="N19" i="7"/>
  <c r="N18" i="7" s="1"/>
  <c r="T51" i="8"/>
  <c r="P51" i="8"/>
  <c r="P58" i="8" s="1"/>
  <c r="N15" i="6"/>
  <c r="R15" i="6" s="1"/>
  <c r="P15" i="6" s="1"/>
  <c r="T51" i="12"/>
  <c r="T52" i="12" s="1" a="1"/>
  <c r="N47" i="6"/>
  <c r="R47" i="6" s="1"/>
  <c r="P47" i="6" s="1"/>
  <c r="P54" i="6" s="1"/>
  <c r="P8" i="8"/>
  <c r="N15" i="12"/>
  <c r="N9" i="7"/>
  <c r="R10" i="7"/>
  <c r="T10" i="7" s="1"/>
  <c r="N19" i="12"/>
  <c r="N18" i="12" s="1"/>
  <c r="R10" i="12"/>
  <c r="T10" i="12" s="1"/>
  <c r="T9" i="12" s="1" a="1"/>
  <c r="T9" i="12" s="1"/>
  <c r="P8" i="12"/>
  <c r="R8" i="7"/>
  <c r="P8" i="7" s="1"/>
  <c r="N10" i="6"/>
  <c r="R10" i="8"/>
  <c r="R15" i="7"/>
  <c r="R57" i="12"/>
  <c r="R58" i="12" s="1"/>
  <c r="N19" i="8"/>
  <c r="N18" i="8" s="1"/>
  <c r="N49" i="6"/>
  <c r="R49" i="6" s="1"/>
  <c r="P49" i="6" s="1"/>
  <c r="P53" i="12"/>
  <c r="P52" i="12" s="1"/>
  <c r="N8" i="6"/>
  <c r="R52" i="12"/>
  <c r="N52" i="12"/>
  <c r="N62" i="12"/>
  <c r="N61" i="12" s="1"/>
  <c r="M57" i="6"/>
  <c r="M9" i="6"/>
  <c r="M20" i="6"/>
  <c r="M19" i="6" s="1"/>
  <c r="N53" i="7"/>
  <c r="R57" i="8"/>
  <c r="R14" i="8"/>
  <c r="T14" i="8" s="1"/>
  <c r="N17" i="6"/>
  <c r="N53" i="6"/>
  <c r="M18" i="7"/>
  <c r="N15" i="8"/>
  <c r="R16" i="8"/>
  <c r="R52" i="7"/>
  <c r="M18" i="12"/>
  <c r="R15" i="12"/>
  <c r="P16" i="12"/>
  <c r="T53" i="8"/>
  <c r="P53" i="8"/>
  <c r="R52" i="8"/>
  <c r="T58" i="7" l="1"/>
  <c r="T52" i="12"/>
  <c r="R62" i="8"/>
  <c r="R61" i="8" s="1"/>
  <c r="N62" i="7"/>
  <c r="T57" i="12"/>
  <c r="R19" i="7"/>
  <c r="P19" i="7" s="1"/>
  <c r="P18" i="7" s="1"/>
  <c r="P52" i="8"/>
  <c r="T52" i="8" a="1"/>
  <c r="T52" i="8" s="1"/>
  <c r="R19" i="12"/>
  <c r="R18" i="12" s="1"/>
  <c r="P10" i="7"/>
  <c r="P9" i="7" s="1"/>
  <c r="P10" i="12"/>
  <c r="P9" i="12" s="1"/>
  <c r="R9" i="12"/>
  <c r="R10" i="6"/>
  <c r="P15" i="12"/>
  <c r="T8" i="7"/>
  <c r="T9" i="7" s="1" a="1"/>
  <c r="P8" i="6"/>
  <c r="P15" i="7"/>
  <c r="R9" i="7"/>
  <c r="R8" i="6"/>
  <c r="N9" i="6"/>
  <c r="R19" i="8"/>
  <c r="R18" i="8" s="1"/>
  <c r="N20" i="6"/>
  <c r="N19" i="6" s="1"/>
  <c r="N48" i="6"/>
  <c r="N58" i="6"/>
  <c r="N57" i="6" s="1"/>
  <c r="R62" i="12"/>
  <c r="R61" i="12" s="1"/>
  <c r="R48" i="6"/>
  <c r="P48" i="6"/>
  <c r="T10" i="8"/>
  <c r="T9" i="8" s="1" a="1"/>
  <c r="T9" i="8" s="1"/>
  <c r="R9" i="8"/>
  <c r="P10" i="8"/>
  <c r="P9" i="8" s="1"/>
  <c r="N54" i="6"/>
  <c r="R53" i="6"/>
  <c r="R54" i="6" s="1"/>
  <c r="N16" i="6"/>
  <c r="R17" i="6"/>
  <c r="P52" i="7"/>
  <c r="T52" i="7"/>
  <c r="T53" i="7" s="1" a="1"/>
  <c r="T53" i="7" s="1"/>
  <c r="R53" i="7"/>
  <c r="P16" i="8"/>
  <c r="P15" i="8" s="1"/>
  <c r="R15" i="8"/>
  <c r="R62" i="7"/>
  <c r="P63" i="7"/>
  <c r="T57" i="8"/>
  <c r="R58" i="8"/>
  <c r="R18" i="7" l="1"/>
  <c r="P62" i="8"/>
  <c r="P61" i="8" s="1"/>
  <c r="P19" i="12"/>
  <c r="P18" i="12" s="1"/>
  <c r="R9" i="6"/>
  <c r="T9" i="7"/>
  <c r="P62" i="7"/>
  <c r="P10" i="6"/>
  <c r="P9" i="6" s="1"/>
  <c r="R58" i="6"/>
  <c r="R57" i="6" s="1"/>
  <c r="P62" i="12"/>
  <c r="P61" i="12" s="1"/>
  <c r="R20" i="6"/>
  <c r="P20" i="6" s="1"/>
  <c r="P19" i="6" s="1"/>
  <c r="P19" i="8"/>
  <c r="P18" i="8" s="1"/>
  <c r="P17" i="6"/>
  <c r="P16" i="6" s="1"/>
  <c r="R16" i="6"/>
  <c r="P59" i="7"/>
  <c r="P53" i="7"/>
  <c r="P58" i="6" l="1"/>
  <c r="P57" i="6" s="1"/>
  <c r="R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Gandara</author>
  </authors>
  <commentList>
    <comment ref="R22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Frank Gandara:</t>
        </r>
        <r>
          <rPr>
            <sz val="9"/>
            <color indexed="81"/>
            <rFont val="Tahoma"/>
            <family val="2"/>
          </rPr>
          <t xml:space="preserve">
South Lobby OT Adder</t>
        </r>
      </text>
    </comment>
    <comment ref="S22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Frank Gandara:</t>
        </r>
        <r>
          <rPr>
            <sz val="9"/>
            <color indexed="81"/>
            <rFont val="Tahoma"/>
            <family val="2"/>
          </rPr>
          <t xml:space="preserve">
North Lobby OT Adder</t>
        </r>
      </text>
    </comment>
  </commentList>
</comments>
</file>

<file path=xl/sharedStrings.xml><?xml version="1.0" encoding="utf-8"?>
<sst xmlns="http://schemas.openxmlformats.org/spreadsheetml/2006/main" count="6003" uniqueCount="1419">
  <si>
    <t>Job #</t>
  </si>
  <si>
    <t>Estimate #</t>
  </si>
  <si>
    <t>Bid Date</t>
  </si>
  <si>
    <t>Bid $</t>
  </si>
  <si>
    <t>Alternates</t>
  </si>
  <si>
    <t>General Contractors</t>
  </si>
  <si>
    <t>GC Estimator</t>
  </si>
  <si>
    <t>GC Project Manager</t>
  </si>
  <si>
    <t>Project Name</t>
  </si>
  <si>
    <t>Project Description</t>
  </si>
  <si>
    <t>Project Square Feet</t>
  </si>
  <si>
    <t>Project Type</t>
  </si>
  <si>
    <t>TI</t>
  </si>
  <si>
    <t>Site</t>
  </si>
  <si>
    <t>Hospital</t>
  </si>
  <si>
    <t>Shell</t>
  </si>
  <si>
    <t>Industrial</t>
  </si>
  <si>
    <t>Specialty</t>
  </si>
  <si>
    <t>Project Address</t>
  </si>
  <si>
    <t>State</t>
  </si>
  <si>
    <t>City</t>
  </si>
  <si>
    <t>Street</t>
  </si>
  <si>
    <t>County</t>
  </si>
  <si>
    <t>IBEW Local</t>
  </si>
  <si>
    <t>Competition</t>
  </si>
  <si>
    <t>Briggs Lead Estimator</t>
  </si>
  <si>
    <t>Briggs Division</t>
  </si>
  <si>
    <t>CA</t>
  </si>
  <si>
    <t>NV</t>
  </si>
  <si>
    <t>Data</t>
  </si>
  <si>
    <t>Briggs Department</t>
  </si>
  <si>
    <t>Estimating</t>
  </si>
  <si>
    <t>Project Management</t>
  </si>
  <si>
    <t>Bid Results</t>
  </si>
  <si>
    <t>Low GC</t>
  </si>
  <si>
    <t>Competition Results</t>
  </si>
  <si>
    <t>Bid Type</t>
  </si>
  <si>
    <t>Negotiated</t>
  </si>
  <si>
    <t>Select Bid List</t>
  </si>
  <si>
    <t>Competitive</t>
  </si>
  <si>
    <t>Public Works</t>
  </si>
  <si>
    <t>Reports</t>
  </si>
  <si>
    <t>Hit Ration</t>
  </si>
  <si>
    <t>Company</t>
  </si>
  <si>
    <t>Division</t>
  </si>
  <si>
    <t>Department</t>
  </si>
  <si>
    <t>Estimatior</t>
  </si>
  <si>
    <t>Total $ Estimated</t>
  </si>
  <si>
    <t># of job esatimated / # of jobs awarded</t>
  </si>
  <si>
    <t>Total # of Jobs Estimated</t>
  </si>
  <si>
    <t>Total $ Awarded</t>
  </si>
  <si>
    <t>$ of job esatimated / $ of jobs awarded</t>
  </si>
  <si>
    <t>General Contractor</t>
  </si>
  <si>
    <t>Bid Status</t>
  </si>
  <si>
    <t>Bidding</t>
  </si>
  <si>
    <t>Pending</t>
  </si>
  <si>
    <t>Awarded</t>
  </si>
  <si>
    <t>Lost</t>
  </si>
  <si>
    <t>Not Built</t>
  </si>
  <si>
    <t>Prospect</t>
  </si>
  <si>
    <t>Did Not Bid</t>
  </si>
  <si>
    <t>Sort Estimate By</t>
  </si>
  <si>
    <t>Loacation</t>
  </si>
  <si>
    <t>Estimaror</t>
  </si>
  <si>
    <t>Base Bid</t>
  </si>
  <si>
    <t>Total # of Jobs Awarded</t>
  </si>
  <si>
    <t>Not Bid</t>
  </si>
  <si>
    <t>Unknown</t>
  </si>
  <si>
    <t># Bid</t>
  </si>
  <si>
    <t>$ Bid</t>
  </si>
  <si>
    <t>Estimator</t>
  </si>
  <si>
    <t>Ron</t>
  </si>
  <si>
    <t>Frank</t>
  </si>
  <si>
    <t>Est.</t>
  </si>
  <si>
    <t>Jeff P.</t>
  </si>
  <si>
    <t>Employee</t>
  </si>
  <si>
    <t>Project Status</t>
  </si>
  <si>
    <t>P.M.</t>
  </si>
  <si>
    <t>Negotiated (Only Bidder)</t>
  </si>
  <si>
    <t>Select Bid List (&lt;3 Bidders)</t>
  </si>
  <si>
    <t>Competitive (&gt;3 Bidders)</t>
  </si>
  <si>
    <t>Design/ Assist</t>
  </si>
  <si>
    <t>Design Type</t>
  </si>
  <si>
    <t>Engineered</t>
  </si>
  <si>
    <t>Overhead</t>
  </si>
  <si>
    <t>Profit</t>
  </si>
  <si>
    <t>SQ. FT.</t>
  </si>
  <si>
    <t>Local</t>
  </si>
  <si>
    <t>DATA</t>
  </si>
  <si>
    <t>GC Awarded</t>
  </si>
  <si>
    <t>GC #1</t>
  </si>
  <si>
    <t>GC #2</t>
  </si>
  <si>
    <t>GC #3</t>
  </si>
  <si>
    <t>GC #4</t>
  </si>
  <si>
    <t>GC #5</t>
  </si>
  <si>
    <t>EC #1</t>
  </si>
  <si>
    <t>EC #1 $</t>
  </si>
  <si>
    <t>EC #2</t>
  </si>
  <si>
    <t>EC #2 $</t>
  </si>
  <si>
    <t>EC #3</t>
  </si>
  <si>
    <t>EC #3 $</t>
  </si>
  <si>
    <t>EC #4</t>
  </si>
  <si>
    <t>EC #4 $</t>
  </si>
  <si>
    <t>EC #5</t>
  </si>
  <si>
    <t>EC #5 $</t>
  </si>
  <si>
    <t>EC #6</t>
  </si>
  <si>
    <t>EC #6 $</t>
  </si>
  <si>
    <t>Design/Build</t>
  </si>
  <si>
    <t>Street Address</t>
  </si>
  <si>
    <t>Bid Results Comments</t>
  </si>
  <si>
    <t>Div.</t>
  </si>
  <si>
    <t>Est. #</t>
  </si>
  <si>
    <t>GC Awarded Est./PM.</t>
  </si>
  <si>
    <t>GC #1 Est./PM.</t>
  </si>
  <si>
    <t>GC #5 Est./PM.</t>
  </si>
  <si>
    <t>GC #4 Est./PM.</t>
  </si>
  <si>
    <t>GC #3 Est./PM.</t>
  </si>
  <si>
    <t>GC #2 Est./PM.</t>
  </si>
  <si>
    <t>Alt. #1</t>
  </si>
  <si>
    <t>Alt #2</t>
  </si>
  <si>
    <t>Alt. #3</t>
  </si>
  <si>
    <t>Alt #4</t>
  </si>
  <si>
    <t>Alt. #5</t>
  </si>
  <si>
    <t>Alt #6</t>
  </si>
  <si>
    <t>Contract $</t>
  </si>
  <si>
    <t>Briggs Electric, Inc.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</si>
  <si>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</si>
  <si>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</si>
  <si>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</si>
  <si>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</si>
  <si>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</si>
  <si>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</si>
  <si>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</si>
  <si>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</si>
  <si>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</si>
  <si>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</si>
  <si>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</si>
  <si>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</si>
  <si>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Actual</t>
  </si>
  <si>
    <t>Goal</t>
  </si>
  <si>
    <t>Sales</t>
  </si>
  <si>
    <t>Award Date</t>
  </si>
  <si>
    <t>Septemper</t>
  </si>
  <si>
    <t>Febuary</t>
  </si>
  <si>
    <t>Totals</t>
  </si>
  <si>
    <t>Budget</t>
  </si>
  <si>
    <t>Contracts</t>
  </si>
  <si>
    <t>Parking Structure</t>
  </si>
  <si>
    <t>Comercial</t>
  </si>
  <si>
    <t>Average</t>
  </si>
  <si>
    <t>Projects Bid</t>
  </si>
  <si>
    <t>Hit Ratio</t>
  </si>
  <si>
    <t>Projects Pending</t>
  </si>
  <si>
    <t>Estimating Dept.</t>
  </si>
  <si>
    <t>Estimating &amp; Project Management</t>
  </si>
  <si>
    <t>Sales Vital Factor Spreadsheet</t>
  </si>
  <si>
    <t>Hit Ratio $</t>
  </si>
  <si>
    <t>Hit Ratio #</t>
  </si>
  <si>
    <t>Doyle</t>
  </si>
  <si>
    <t>MU $ Bid</t>
  </si>
  <si>
    <t>M.U. $ Bid</t>
  </si>
  <si>
    <t>M.U. % Bid</t>
  </si>
  <si>
    <t>M.U. $ Contract</t>
  </si>
  <si>
    <t>M.U. % Contract</t>
  </si>
  <si>
    <t>MU $ Contract</t>
  </si>
  <si>
    <t>441 OC</t>
  </si>
  <si>
    <t>11 LA</t>
  </si>
  <si>
    <t>440 RS</t>
  </si>
  <si>
    <t>477 SB</t>
  </si>
  <si>
    <t>40 LA-Studio</t>
  </si>
  <si>
    <t>Probability</t>
  </si>
  <si>
    <t>Start Date</t>
  </si>
  <si>
    <t>Comp. Date</t>
  </si>
  <si>
    <t>Projection</t>
  </si>
  <si>
    <t>Bids $ Awarded</t>
  </si>
  <si>
    <t>Pending Hit Ratio</t>
  </si>
  <si>
    <t>Total Projected Awards</t>
  </si>
  <si>
    <t>Total Projected Hit Ratio</t>
  </si>
  <si>
    <t>Projections</t>
  </si>
  <si>
    <t>Projected Pending Awards</t>
  </si>
  <si>
    <t>401 Reno</t>
  </si>
  <si>
    <t>2012 Monthly</t>
  </si>
  <si>
    <t>2012 To Date</t>
  </si>
  <si>
    <t>2012 Annual</t>
  </si>
  <si>
    <t>GC</t>
  </si>
  <si>
    <t>1st American</t>
  </si>
  <si>
    <t>AAA</t>
  </si>
  <si>
    <t>Arciero</t>
  </si>
  <si>
    <t>AV</t>
  </si>
  <si>
    <t>B|Braun</t>
  </si>
  <si>
    <t>Baxter</t>
  </si>
  <si>
    <t>Brascia Builder</t>
  </si>
  <si>
    <t>Cannon</t>
  </si>
  <si>
    <t>Chapman</t>
  </si>
  <si>
    <t>Chevron</t>
  </si>
  <si>
    <t>CHOC</t>
  </si>
  <si>
    <t>Chromalloy</t>
  </si>
  <si>
    <t>Corporate Builders</t>
  </si>
  <si>
    <t>Cushman (Jim Thys)</t>
  </si>
  <si>
    <t>CW Driver</t>
  </si>
  <si>
    <t>DBAC</t>
  </si>
  <si>
    <t>DEB</t>
  </si>
  <si>
    <t>Detection Logic</t>
  </si>
  <si>
    <t>DPR</t>
  </si>
  <si>
    <t>EMCOR</t>
  </si>
  <si>
    <t>Epson</t>
  </si>
  <si>
    <t>Far West</t>
  </si>
  <si>
    <t>Gilman Builders</t>
  </si>
  <si>
    <t>GKK</t>
  </si>
  <si>
    <t>Hathaway Dinwiddie</t>
  </si>
  <si>
    <t>HB&amp;A</t>
  </si>
  <si>
    <t>HBC</t>
  </si>
  <si>
    <t>HBE</t>
  </si>
  <si>
    <t>Hensel Phelps</t>
  </si>
  <si>
    <t>Herst &amp; Sebert</t>
  </si>
  <si>
    <t>Hoag</t>
  </si>
  <si>
    <t>Jacobs</t>
  </si>
  <si>
    <t>Kaiser Construction</t>
  </si>
  <si>
    <t>KCS</t>
  </si>
  <si>
    <t>Kemp</t>
  </si>
  <si>
    <t>KPRS</t>
  </si>
  <si>
    <t>LCS</t>
  </si>
  <si>
    <t>Lusardi</t>
  </si>
  <si>
    <t>Lutzky &amp; Associates</t>
  </si>
  <si>
    <t>Marucaan</t>
  </si>
  <si>
    <t>Matt Construction</t>
  </si>
  <si>
    <t>McCarthy</t>
  </si>
  <si>
    <t>Miles &amp; Kelly</t>
  </si>
  <si>
    <t>Mission Hospital</t>
  </si>
  <si>
    <t>MTG</t>
  </si>
  <si>
    <t>Newport Lido</t>
  </si>
  <si>
    <t>OCC</t>
  </si>
  <si>
    <t>Pankow</t>
  </si>
  <si>
    <t>Pacific Life</t>
  </si>
  <si>
    <t>PCL</t>
  </si>
  <si>
    <t>PDC</t>
  </si>
  <si>
    <t>Pyro-Comm</t>
  </si>
  <si>
    <t>Questar</t>
  </si>
  <si>
    <t>Roel</t>
  </si>
  <si>
    <t>Rudolph &amp; Sletten</t>
  </si>
  <si>
    <t>R.D.Olson</t>
  </si>
  <si>
    <t>SACH</t>
  </si>
  <si>
    <t>SCE Data Center</t>
  </si>
  <si>
    <t>Siemans</t>
  </si>
  <si>
    <t>Smich Construction</t>
  </si>
  <si>
    <t>Snyder Langston</t>
  </si>
  <si>
    <t>St. Josephs</t>
  </si>
  <si>
    <t>St. Jude</t>
  </si>
  <si>
    <t>Summit</t>
  </si>
  <si>
    <t>Suffolk/Roel</t>
  </si>
  <si>
    <t>Swinerton</t>
  </si>
  <si>
    <t>Syska Hennessy</t>
  </si>
  <si>
    <t>Taisei</t>
  </si>
  <si>
    <t>Thalas</t>
  </si>
  <si>
    <t>Thorp</t>
  </si>
  <si>
    <t>Time Warner</t>
  </si>
  <si>
    <t>Turelk</t>
  </si>
  <si>
    <t>Turner</t>
  </si>
  <si>
    <t>UC Irvine</t>
  </si>
  <si>
    <t>United Rigers</t>
  </si>
  <si>
    <t>Vertical</t>
  </si>
  <si>
    <t>W.E. O'neil</t>
  </si>
  <si>
    <t>Whiting Turner</t>
  </si>
  <si>
    <t>Zone</t>
  </si>
  <si>
    <t>2H Construction</t>
  </si>
  <si>
    <t>Trinity Process Solutions</t>
  </si>
  <si>
    <t>Briggs Datacom</t>
  </si>
  <si>
    <t>Net Development</t>
  </si>
  <si>
    <t>Milly &amp; Serverson</t>
  </si>
  <si>
    <t>Driver SPG</t>
  </si>
  <si>
    <t>Shankle Construction</t>
  </si>
  <si>
    <t>BSD</t>
  </si>
  <si>
    <t>KBI Construction</t>
  </si>
  <si>
    <t>ENCON</t>
  </si>
  <si>
    <t>Slater Builders</t>
  </si>
  <si>
    <t>HBI</t>
  </si>
  <si>
    <t>Inner Space</t>
  </si>
  <si>
    <t>Young's Mkt. Co.</t>
  </si>
  <si>
    <t>F.A.</t>
  </si>
  <si>
    <t>Fire Alarm</t>
  </si>
  <si>
    <t>Simplex</t>
  </si>
  <si>
    <t>Cosco Fire Protection</t>
  </si>
  <si>
    <t>David Simpson Const.</t>
  </si>
  <si>
    <t>ASSI</t>
  </si>
  <si>
    <t>ORR</t>
  </si>
  <si>
    <t>Red Hawk</t>
  </si>
  <si>
    <t>Mortenson</t>
  </si>
  <si>
    <t>HBA Inc.</t>
  </si>
  <si>
    <t>SpaceX</t>
  </si>
  <si>
    <t>S.P.</t>
  </si>
  <si>
    <t>Control Air Corp</t>
  </si>
  <si>
    <t>Buras Const.</t>
  </si>
  <si>
    <t>Wesley Thomas</t>
  </si>
  <si>
    <t>CASCO</t>
  </si>
  <si>
    <t>Harvey GC</t>
  </si>
  <si>
    <t>DEPT</t>
  </si>
  <si>
    <t>Layton Const.</t>
  </si>
  <si>
    <t xml:space="preserve">Steve </t>
  </si>
  <si>
    <t>GB Mannisto</t>
  </si>
  <si>
    <t>Align Builders Inc.</t>
  </si>
  <si>
    <t>SolarCity</t>
  </si>
  <si>
    <t>Tiller Construction</t>
  </si>
  <si>
    <t>DLS</t>
  </si>
  <si>
    <t>CDG</t>
  </si>
  <si>
    <t>Cost SF</t>
  </si>
  <si>
    <t>2015 Annual</t>
  </si>
  <si>
    <t>Special Projects</t>
  </si>
  <si>
    <t>KMB Design Grp</t>
  </si>
  <si>
    <t>McKesson</t>
  </si>
  <si>
    <t>Bayley</t>
  </si>
  <si>
    <t>So. Cal. Tenant Improvments</t>
  </si>
  <si>
    <t>KGC,Inc.</t>
  </si>
  <si>
    <t>Schematic</t>
  </si>
  <si>
    <t>Brian</t>
  </si>
  <si>
    <t>Bomel</t>
  </si>
  <si>
    <t>Nelson + Morris</t>
  </si>
  <si>
    <t xml:space="preserve">John Hancock </t>
  </si>
  <si>
    <t xml:space="preserve">Bill </t>
  </si>
  <si>
    <t>Jeff S</t>
  </si>
  <si>
    <t>Wallcon</t>
  </si>
  <si>
    <t>Jody</t>
  </si>
  <si>
    <t>Randy P.</t>
  </si>
  <si>
    <t>Jeff K.</t>
  </si>
  <si>
    <t>John</t>
  </si>
  <si>
    <t>Dan</t>
  </si>
  <si>
    <t>Dean</t>
  </si>
  <si>
    <t>Rudy</t>
  </si>
  <si>
    <t>Todd L</t>
  </si>
  <si>
    <t>Nathan</t>
  </si>
  <si>
    <t>Lee</t>
  </si>
  <si>
    <t>Daniel</t>
  </si>
  <si>
    <t>Gilbane</t>
  </si>
  <si>
    <t>Randy D</t>
  </si>
  <si>
    <t>Pacific Construction Group</t>
  </si>
  <si>
    <t>Miller Contracting</t>
  </si>
  <si>
    <t>DDR Corp</t>
  </si>
  <si>
    <t>PENTA</t>
  </si>
  <si>
    <t>Ragnar Benson</t>
  </si>
  <si>
    <t>Savant</t>
  </si>
  <si>
    <t>Crew Builders</t>
  </si>
  <si>
    <t>AJ Padelford &amp; Sons</t>
  </si>
  <si>
    <t>2018 Annual</t>
  </si>
  <si>
    <t>Don V</t>
  </si>
  <si>
    <t>Irvine Company</t>
  </si>
  <si>
    <t xml:space="preserve"> $- </t>
  </si>
  <si>
    <t>DPPM</t>
  </si>
  <si>
    <t>Experian</t>
  </si>
  <si>
    <t>Advance Builders</t>
  </si>
  <si>
    <t>COH - Fox North Renovation</t>
  </si>
  <si>
    <t>Office/Laboratory TI</t>
  </si>
  <si>
    <t>1500 East Duarte Rd.</t>
  </si>
  <si>
    <t>Duarte</t>
  </si>
  <si>
    <t>Eliot Hansen</t>
  </si>
  <si>
    <t>The Schools First Credit Union</t>
  </si>
  <si>
    <t>New Construction</t>
  </si>
  <si>
    <t>Tustin</t>
  </si>
  <si>
    <t>G. Lundt</t>
  </si>
  <si>
    <t>B-Braun Medical, TCU Skid</t>
  </si>
  <si>
    <t>Roof Mounted TCU</t>
  </si>
  <si>
    <t>2525 McGaw Ave</t>
  </si>
  <si>
    <t>Irvine</t>
  </si>
  <si>
    <t>Blizzard B15 QA Phase 2</t>
  </si>
  <si>
    <t>Office Tenant Improvement</t>
  </si>
  <si>
    <t>16251 Laguna Canyon Rd</t>
  </si>
  <si>
    <t>J. Turner</t>
  </si>
  <si>
    <t>PSPH Pharmacy</t>
  </si>
  <si>
    <t>Pharmacy Remodel</t>
  </si>
  <si>
    <t>1300 W. 7th St.</t>
  </si>
  <si>
    <t>San Pedro</t>
  </si>
  <si>
    <t xml:space="preserve">B-Braun Medical, Valencia </t>
  </si>
  <si>
    <t>Exterior Light Study</t>
  </si>
  <si>
    <t xml:space="preserve">1200 Valencia </t>
  </si>
  <si>
    <t>OCC Art Building TI room 322</t>
  </si>
  <si>
    <t>New lighting and outlets</t>
  </si>
  <si>
    <t xml:space="preserve">3333 Fairview </t>
  </si>
  <si>
    <t>Costa Mesa</t>
  </si>
  <si>
    <t>Medtronics</t>
  </si>
  <si>
    <t>C. Powell</t>
  </si>
  <si>
    <t>B-Braun Medical-Duplex</t>
  </si>
  <si>
    <t>Assist Siemens</t>
  </si>
  <si>
    <t>18565 &amp; 18575 Jamboree Rd.</t>
  </si>
  <si>
    <t>Wewalk Irvine - The Boardwalk</t>
  </si>
  <si>
    <t>AeRobotix - GKN</t>
  </si>
  <si>
    <t>Robotic Booth</t>
  </si>
  <si>
    <t>Garden Grove</t>
  </si>
  <si>
    <t>Larry Witten</t>
  </si>
  <si>
    <t>AAA starter replacement</t>
  </si>
  <si>
    <t>Replace 3 starters and pilot lights</t>
  </si>
  <si>
    <t>3350 Harbor Blvd</t>
  </si>
  <si>
    <t>Blizzrd B1 Restroom / Breakroom Remodel</t>
  </si>
  <si>
    <t>Restroom, Traning, Copy/Pring, Lounge</t>
  </si>
  <si>
    <t>One Blizzard Way</t>
  </si>
  <si>
    <t>Trevor Caudill</t>
  </si>
  <si>
    <t>5290 California Ave</t>
  </si>
  <si>
    <t>Pete Cali</t>
  </si>
  <si>
    <t>Craig Powell</t>
  </si>
  <si>
    <t>Nazareno</t>
  </si>
  <si>
    <t>Sunwest</t>
  </si>
  <si>
    <t>AJK</t>
  </si>
  <si>
    <t>Chris Spencer</t>
  </si>
  <si>
    <t>B|Braun Medical Components Office</t>
  </si>
  <si>
    <t>TI Remodel</t>
  </si>
  <si>
    <t>Joey's - DTLA</t>
  </si>
  <si>
    <t>Resturant TI</t>
  </si>
  <si>
    <t>700 West 7th St., Suite S430</t>
  </si>
  <si>
    <t>LA</t>
  </si>
  <si>
    <t>Shawmut</t>
  </si>
  <si>
    <t>Conner Webber</t>
  </si>
  <si>
    <t>Apria Under floor whip removal</t>
  </si>
  <si>
    <t>Remove whips from Data Center</t>
  </si>
  <si>
    <t>Lakeshore Towers Fixture replacemetn</t>
  </si>
  <si>
    <t>Furnish and replace damaged fixtures</t>
  </si>
  <si>
    <t>B|Braun Medical PAB</t>
  </si>
  <si>
    <t>Rapid Roll and Double Chem Door</t>
  </si>
  <si>
    <t>Lakewhore Towers Retaill Space 5 Panel</t>
  </si>
  <si>
    <t>Retail Tenant Improvement</t>
  </si>
  <si>
    <t>18007 Von Karman Ave</t>
  </si>
  <si>
    <t xml:space="preserve">Paragon Services </t>
  </si>
  <si>
    <t>Joel Pugh</t>
  </si>
  <si>
    <t>Smartstop new circuit and data for lobby sign 4th fl</t>
  </si>
  <si>
    <t>Circuit for 4th fl lobby elev. Sign</t>
  </si>
  <si>
    <t>10 Terrance</t>
  </si>
  <si>
    <t>Ladera Ranch</t>
  </si>
  <si>
    <t>Mesa Water District HVAC &amp; Roof Replacement</t>
  </si>
  <si>
    <t>Connection  Rooftop HVAC equip.</t>
  </si>
  <si>
    <t>1965 Placentia Ave</t>
  </si>
  <si>
    <t>17111 Redhill</t>
  </si>
  <si>
    <t>G. Loynd</t>
  </si>
  <si>
    <t>C. Corbin</t>
  </si>
  <si>
    <t>AAA San Diego Demark</t>
  </si>
  <si>
    <t>Work at Demark</t>
  </si>
  <si>
    <t>2440 Hotel Circle North</t>
  </si>
  <si>
    <t>San Diego</t>
  </si>
  <si>
    <t>AAA El Cajon Demark</t>
  </si>
  <si>
    <t>2987 Jamacha Rd</t>
  </si>
  <si>
    <t>El Cajon</t>
  </si>
  <si>
    <t>B|Braun Medical</t>
  </si>
  <si>
    <t xml:space="preserve"> T&amp;M Not to exceed</t>
  </si>
  <si>
    <t>AAA Parking Lot Lighting Upgrade</t>
  </si>
  <si>
    <t>Insall LED pole heads</t>
  </si>
  <si>
    <t>AAA Laguna Hills 2nd floor restack</t>
  </si>
  <si>
    <t>Cube reconfig 2nd floor</t>
  </si>
  <si>
    <t>Multiple sites</t>
  </si>
  <si>
    <t>OC &amp; LA</t>
  </si>
  <si>
    <t>25181 Paseo De Alicia</t>
  </si>
  <si>
    <t>Laguna Hills</t>
  </si>
  <si>
    <t>5 Peters Canyon Suite 300 new circuit</t>
  </si>
  <si>
    <t>New circuit and outlet suite 300</t>
  </si>
  <si>
    <t>5 Peters Canyon RD</t>
  </si>
  <si>
    <t>5 Peters Canyon IR and GFCI testing</t>
  </si>
  <si>
    <t>Main GFCI and IR scan for building</t>
  </si>
  <si>
    <t>Thales clean gear and GFCI main testing</t>
  </si>
  <si>
    <t xml:space="preserve">Main GFCI, breaker test and clean gear </t>
  </si>
  <si>
    <t>58 Discovery</t>
  </si>
  <si>
    <t>TI Remodel 2nd Floor</t>
  </si>
  <si>
    <t>5 Blizzard Way</t>
  </si>
  <si>
    <t>Blizzard Bldg.2 Team 4 Second Floor Ph#1</t>
  </si>
  <si>
    <t>Edwards Life Sciences Campus Expansion Ph0</t>
  </si>
  <si>
    <t>New Construction - Generators</t>
  </si>
  <si>
    <t xml:space="preserve">B|Braun Medical </t>
  </si>
  <si>
    <t>Door Interlock Budget</t>
  </si>
  <si>
    <t>HHI LDRP Remodel</t>
  </si>
  <si>
    <t>Hospital Tenant Improvement</t>
  </si>
  <si>
    <t>G. West</t>
  </si>
  <si>
    <t>B|Braun Medical, Autoclave</t>
  </si>
  <si>
    <t>Added autoclave</t>
  </si>
  <si>
    <t>B|Braun Medical, Sub-Station D</t>
  </si>
  <si>
    <t>Demo Old Stability Rooms</t>
  </si>
  <si>
    <t>B|Braun Medical Tustin Warehouse</t>
  </si>
  <si>
    <t>Tennant Improvement</t>
  </si>
  <si>
    <t>Valencia</t>
  </si>
  <si>
    <t>TBD</t>
  </si>
  <si>
    <t>B|Braun Medical, SCE Service</t>
  </si>
  <si>
    <t>New SCE service</t>
  </si>
  <si>
    <t>AAA Mission Viejo Demark</t>
  </si>
  <si>
    <t>Demark Work</t>
  </si>
  <si>
    <t>27805 Santa Margarita Pkwy</t>
  </si>
  <si>
    <t>Mission Viejo</t>
  </si>
  <si>
    <t>AAA San Clemente Demark</t>
  </si>
  <si>
    <t>San Clemente</t>
  </si>
  <si>
    <t>OCC Adams Parking underground</t>
  </si>
  <si>
    <t>Underground and slab work</t>
  </si>
  <si>
    <t>Adams and Pinecreek</t>
  </si>
  <si>
    <t xml:space="preserve">Providence St. Joseph </t>
  </si>
  <si>
    <t>501 S. Buena Vista Street</t>
  </si>
  <si>
    <t>Burbank</t>
  </si>
  <si>
    <t>Dan Luckhardt</t>
  </si>
  <si>
    <t>New ED &amp; Urgent Care at Med. Ctr.</t>
  </si>
  <si>
    <t>Walnut Village Phase 1 - Façade &amp; Site</t>
  </si>
  <si>
    <t>Site Improvements</t>
  </si>
  <si>
    <t>14407-14493 Cluver Dr</t>
  </si>
  <si>
    <t>Cuesta Const.</t>
  </si>
  <si>
    <t>M Paquette</t>
  </si>
  <si>
    <t>B|Braun Medical Mixing Tanks</t>
  </si>
  <si>
    <t>Structural Upgrades</t>
  </si>
  <si>
    <t>Blizzard B22- ROM</t>
  </si>
  <si>
    <t xml:space="preserve">Temp Braodcast </t>
  </si>
  <si>
    <t>4 Jenner</t>
  </si>
  <si>
    <t>B|Braun Medical 5 kV Switchgear</t>
  </si>
  <si>
    <t>Existing Gear Mods Service A</t>
  </si>
  <si>
    <t>Newmeyer &amp; Dillion</t>
  </si>
  <si>
    <t>Tennant Improvement on (3) Floors</t>
  </si>
  <si>
    <t xml:space="preserve">895 Dove St. </t>
  </si>
  <si>
    <t>Newport Beach</t>
  </si>
  <si>
    <t>The YAP Building</t>
  </si>
  <si>
    <t>Tennant Improvement 2 Floors</t>
  </si>
  <si>
    <t>16148 Sand Canyon RD.</t>
  </si>
  <si>
    <t>Smartstop 2 new circuits and whip connection</t>
  </si>
  <si>
    <t>4th floor furniture restack</t>
  </si>
  <si>
    <t>AAA new outlets 4th floor exec office</t>
  </si>
  <si>
    <t>outlet for TV for 4th floor office</t>
  </si>
  <si>
    <t>Charter TV outlet and Server Room outlet</t>
  </si>
  <si>
    <t>Outlet for TV and server room</t>
  </si>
  <si>
    <t>17777 Town Center</t>
  </si>
  <si>
    <t>Cerritos</t>
  </si>
  <si>
    <t>Providence Breeze change dressing room lights</t>
  </si>
  <si>
    <t>Modify lights in 4 dressing rooms</t>
  </si>
  <si>
    <t>5215 Torrance Blvd</t>
  </si>
  <si>
    <t>Torrance</t>
  </si>
  <si>
    <t>OCC Machine shop New Sodick machine</t>
  </si>
  <si>
    <t>New power for Sodick Machine</t>
  </si>
  <si>
    <t>New Leibert units for MOB</t>
  </si>
  <si>
    <t>Work for Airtronix new Leibert units</t>
  </si>
  <si>
    <t>1301 N. Tustin</t>
  </si>
  <si>
    <t>Santa Ana</t>
  </si>
  <si>
    <t>B-Braun Medical, 3rd Floor Mixing</t>
  </si>
  <si>
    <t>Retrofit Lighting</t>
  </si>
  <si>
    <t>B-Braun Medical, Facility Wide Arc Flash Data</t>
  </si>
  <si>
    <t>Assist Etap in collecting Data</t>
  </si>
  <si>
    <t>Screenworks Shop Relocation</t>
  </si>
  <si>
    <t>Design build to wire new shop</t>
  </si>
  <si>
    <t>1900 Compton Ave.</t>
  </si>
  <si>
    <t>Corona</t>
  </si>
  <si>
    <t>Kabafusion 2 new outlets on existing circuits</t>
  </si>
  <si>
    <t>Add 2 new outlets on existing circuits</t>
  </si>
  <si>
    <t xml:space="preserve">McDermott Will &amp; Emery </t>
  </si>
  <si>
    <t>18565 Jamboree Rd. 2nd Flr</t>
  </si>
  <si>
    <t>P. Cali</t>
  </si>
  <si>
    <t>Providence Breeze EPO covers</t>
  </si>
  <si>
    <t>20 EPO covers</t>
  </si>
  <si>
    <t>B-Braun Medical, Sub-A Labeling</t>
  </si>
  <si>
    <t>Trace and Label Shunt Wiring</t>
  </si>
  <si>
    <t>Boardwalk Café</t>
  </si>
  <si>
    <t>New Café of Main Lobby</t>
  </si>
  <si>
    <t>18575 Jamboree Road</t>
  </si>
  <si>
    <t xml:space="preserve">B|Braun Medical, Tustin </t>
  </si>
  <si>
    <t>Stability Chamber</t>
  </si>
  <si>
    <t>Pacificwest refeed parking lot lighting budget</t>
  </si>
  <si>
    <t>Refeed exsiting parking lights budget</t>
  </si>
  <si>
    <t>26541 Aliso Creek</t>
  </si>
  <si>
    <t>Aliso Viejo</t>
  </si>
  <si>
    <t>HHC Tustin Legacy PT, IM &amp; HOI - X-Ray room</t>
  </si>
  <si>
    <t>Imaging Room Tenant Improvement</t>
  </si>
  <si>
    <t>15000 Kensington Park Dr.</t>
  </si>
  <si>
    <t>B-Braun Medical, Vault Conduits</t>
  </si>
  <si>
    <t>Trace conduits</t>
  </si>
  <si>
    <t>Illutris Pharmecutical</t>
  </si>
  <si>
    <t>131 Innovation, Ste. 150</t>
  </si>
  <si>
    <t>Adam Herig</t>
  </si>
  <si>
    <t>Waddell &amp; Reed new outlets</t>
  </si>
  <si>
    <t>15 new outlets on existing circuits</t>
  </si>
  <si>
    <t>18101 Von Karman #1940</t>
  </si>
  <si>
    <t>B-Braun Medical, Sub-Station PM</t>
  </si>
  <si>
    <t>Preventitive Maintenance-Sub-Stations</t>
  </si>
  <si>
    <t>Boardwalk 5th Floor Spec Suite</t>
  </si>
  <si>
    <t>Tenant Health Care</t>
  </si>
  <si>
    <t>AC Equipment Feeds</t>
  </si>
  <si>
    <t>Anaheim</t>
  </si>
  <si>
    <t>Lakeshore Plaza - Dos Lagos, Bldg A</t>
  </si>
  <si>
    <t>New 4 Story Office Building</t>
  </si>
  <si>
    <t>Jingxi Li</t>
  </si>
  <si>
    <t>Exit signs for common areas</t>
  </si>
  <si>
    <t>Exit sign addtion for common areas</t>
  </si>
  <si>
    <t>13252 Garden Grove Blvd.</t>
  </si>
  <si>
    <t>Fountain Valley Regional Hospital Replace SqD meter</t>
  </si>
  <si>
    <t>Replace defective SqD power meter</t>
  </si>
  <si>
    <t>17100 Euclid St.</t>
  </si>
  <si>
    <t>Fountain Valley</t>
  </si>
  <si>
    <t>4140 Temescal Canyon Rd.</t>
  </si>
  <si>
    <t>Kaiser Bellflower investigation for Swinerton</t>
  </si>
  <si>
    <t>2 load studys and site labor 6th floor</t>
  </si>
  <si>
    <t>Bellflower</t>
  </si>
  <si>
    <t>AAA Costa Mesa Fullfillment services</t>
  </si>
  <si>
    <t>Change panel and add 2 circuits</t>
  </si>
  <si>
    <t>Tuscany Cheese new outlet and data stub</t>
  </si>
  <si>
    <t>New outlet and data stub</t>
  </si>
  <si>
    <t>18101 Von Karman #220</t>
  </si>
  <si>
    <t>Thales roof top antenna power and contorls</t>
  </si>
  <si>
    <t>New power for roof antennas and control</t>
  </si>
  <si>
    <t>53 Discovery</t>
  </si>
  <si>
    <t>Control Air new AC unit for Tenant Health</t>
  </si>
  <si>
    <t>New AC power</t>
  </si>
  <si>
    <t>1400 Douglas Ave</t>
  </si>
  <si>
    <t>12900 Park Plaza</t>
  </si>
  <si>
    <t>Edwards HVC - Men's Locker Room</t>
  </si>
  <si>
    <t>Locker room renovation</t>
  </si>
  <si>
    <t>1435 McGaw Avenue</t>
  </si>
  <si>
    <t>Samueli Academy Student Innovation Center</t>
  </si>
  <si>
    <t>New School Buildings and Site work</t>
  </si>
  <si>
    <t>1901 N, Fairview Street</t>
  </si>
  <si>
    <t>Fred Wallitsch</t>
  </si>
  <si>
    <t>B|Braun Medical Sub Stations C-K-H-J</t>
  </si>
  <si>
    <t>Sub C,K,H,J Replacement</t>
  </si>
  <si>
    <t xml:space="preserve">B|Braun Medical PAC 90 </t>
  </si>
  <si>
    <t>Cafeteria Restroom Upgrade</t>
  </si>
  <si>
    <t>Prime Huntington Beach</t>
  </si>
  <si>
    <t>Prime Garden Grove</t>
  </si>
  <si>
    <t>Prime Glendora</t>
  </si>
  <si>
    <t>Prime Monclair</t>
  </si>
  <si>
    <t>Prime San Dimas</t>
  </si>
  <si>
    <t>Prime Chino</t>
  </si>
  <si>
    <t>17772 Beach Blvd.</t>
  </si>
  <si>
    <t>Huntington Beach</t>
  </si>
  <si>
    <t>San Dimas</t>
  </si>
  <si>
    <t>12601 Garden Grove Blvd.</t>
  </si>
  <si>
    <t>150 W. Rte. 66</t>
  </si>
  <si>
    <t>Glendora</t>
  </si>
  <si>
    <t>5000 San Bernadino St.</t>
  </si>
  <si>
    <t>Montclair</t>
  </si>
  <si>
    <t>1350 W. Covina Blvd.</t>
  </si>
  <si>
    <t>5451 Walnut Ave.</t>
  </si>
  <si>
    <t>Chino</t>
  </si>
  <si>
    <t>B|Braun Medical LED Upgrade</t>
  </si>
  <si>
    <t>Glass Line Lamp Replacement</t>
  </si>
  <si>
    <t>B|Braun Medical, New Office at E3</t>
  </si>
  <si>
    <t>TI for New Office</t>
  </si>
  <si>
    <t>Prime West Anaheim</t>
  </si>
  <si>
    <t>Prime LaPalma</t>
  </si>
  <si>
    <t>3033 West Orange Ave.</t>
  </si>
  <si>
    <t>7901 Walker St.</t>
  </si>
  <si>
    <t>La Palma</t>
  </si>
  <si>
    <t>B|Braun Medical, Electronics Shop</t>
  </si>
  <si>
    <t>Added switches and receptacles</t>
  </si>
  <si>
    <t>Equity Partners 10 exit signs</t>
  </si>
  <si>
    <t>Furnish 10 exit signs</t>
  </si>
  <si>
    <t>AAA Cafeteria generator tie and support</t>
  </si>
  <si>
    <t>Tie CF genset to panel</t>
  </si>
  <si>
    <t>Good Shephard Lutheran Youth Center</t>
  </si>
  <si>
    <t>New lighting and power for roof work</t>
  </si>
  <si>
    <t>4800 Irvine Center Dr</t>
  </si>
  <si>
    <t>All Tech Motor Sports Warehouse Power</t>
  </si>
  <si>
    <t>New panel and power feed</t>
  </si>
  <si>
    <t>38444 Sky Canyon Rd.</t>
  </si>
  <si>
    <t>Murrietta</t>
  </si>
  <si>
    <t>AAA Palm Springs Restack</t>
  </si>
  <si>
    <t>Assist with furniture restack</t>
  </si>
  <si>
    <t>300 S. Farrell Dr.</t>
  </si>
  <si>
    <t>Palm Springs</t>
  </si>
  <si>
    <t>B|Braun Medical, Excel Overwrap</t>
  </si>
  <si>
    <t>Add receptacles for power supplies</t>
  </si>
  <si>
    <t>n/a</t>
  </si>
  <si>
    <t xml:space="preserve">Charter TV outlet   </t>
  </si>
  <si>
    <t>Add outlet for TV and stub</t>
  </si>
  <si>
    <t>1260 S. Dupont Ave.</t>
  </si>
  <si>
    <t>Ontario</t>
  </si>
  <si>
    <t>Deutsche bank outage support</t>
  </si>
  <si>
    <t>Stand by for utility outage</t>
  </si>
  <si>
    <t xml:space="preserve">1761 St Andrews Place </t>
  </si>
  <si>
    <t>Rockwell GFCI main recertify</t>
  </si>
  <si>
    <t>Test/recertify main breaker GFCI</t>
  </si>
  <si>
    <t>1733 Alton Parkway</t>
  </si>
  <si>
    <t>B-Braun Medical, QC Offices Phase 2</t>
  </si>
  <si>
    <t>Tenant Improvement</t>
  </si>
  <si>
    <t>B-Braun Medical, QC Lab</t>
  </si>
  <si>
    <t>LED Lighting upgrade, Misc TI</t>
  </si>
  <si>
    <t>Moffatt &amp; Nichol</t>
  </si>
  <si>
    <t>555 Anton Blvd.</t>
  </si>
  <si>
    <t>B|Braun Medical, Mixing Tanks Phase 2</t>
  </si>
  <si>
    <t>Replacement of Mixing Tanks</t>
  </si>
  <si>
    <t>Newport Lido LED retrofit Budget</t>
  </si>
  <si>
    <t>Budget for LED retrofit</t>
  </si>
  <si>
    <t>351 Hospital Rd</t>
  </si>
  <si>
    <t>Activision SOG</t>
  </si>
  <si>
    <t>15301 Ventura Blvd. Ste 350</t>
  </si>
  <si>
    <t>Sherman Oaks</t>
  </si>
  <si>
    <t>Derar Issa</t>
  </si>
  <si>
    <t>DLH North Planter &amp; Decorative Wall</t>
  </si>
  <si>
    <t>P. Anderson</t>
  </si>
  <si>
    <t>HHC Foothill Ranch</t>
  </si>
  <si>
    <t>MOB Tenant Improvement</t>
  </si>
  <si>
    <t>26672 Portola Parkway</t>
  </si>
  <si>
    <t>Foothill Ranch</t>
  </si>
  <si>
    <t>Gallup</t>
  </si>
  <si>
    <t>18565 Jamboree Rd. Suite 200</t>
  </si>
  <si>
    <t>Deanna Fellows</t>
  </si>
  <si>
    <t>B|Braun Medical, 5KV Upgrades Project</t>
  </si>
  <si>
    <t>New SCE incoming service</t>
  </si>
  <si>
    <t>New Line at Excel</t>
  </si>
  <si>
    <t>B|Braun Medical, CLE Excel Line 1</t>
  </si>
  <si>
    <t>AAA Cafeteria microwave circuits</t>
  </si>
  <si>
    <t>New power for microwave ovens</t>
  </si>
  <si>
    <t>B|Braun Medical, Stability Area</t>
  </si>
  <si>
    <t>New Stability Area</t>
  </si>
  <si>
    <t>B|Braun Medical, Excel Line 1</t>
  </si>
  <si>
    <t>CBM/Excel machine</t>
  </si>
  <si>
    <t>B|Braun Medical, HVLD Machine</t>
  </si>
  <si>
    <t>New HVLD Machine</t>
  </si>
  <si>
    <t>B|Braun Medical, Excel Line 2</t>
  </si>
  <si>
    <t>2A PM &amp; Packing Station</t>
  </si>
  <si>
    <t>AAA-LA HQ relocate floor outlet</t>
  </si>
  <si>
    <t>Relocated floor outlet</t>
  </si>
  <si>
    <t>2601 S. Figueroa</t>
  </si>
  <si>
    <t>Los Angeles</t>
  </si>
  <si>
    <t>Thales Add power for 4th rooftop antenna</t>
  </si>
  <si>
    <t>Add 400HZ power and relay for antenna</t>
  </si>
  <si>
    <t>51 Discovery</t>
  </si>
  <si>
    <t>Cerritos budget for new car chargers</t>
  </si>
  <si>
    <t>Budget for new car chargers</t>
  </si>
  <si>
    <t>KIA Design Center slab on grade replacemetn</t>
  </si>
  <si>
    <t>Relocate fixtures for new project</t>
  </si>
  <si>
    <t>101 Peters Canyon Rd</t>
  </si>
  <si>
    <t>B|Braun Medical, T&amp;M Research - MCC</t>
  </si>
  <si>
    <t>Research MCC&lt; PNA, and main conduits</t>
  </si>
  <si>
    <t>B|Braun Medical, Re-Inspection Power</t>
  </si>
  <si>
    <t>Add (4) drops for Re-inspection tables</t>
  </si>
  <si>
    <t>USC Keck Medicine Card Readers</t>
  </si>
  <si>
    <t>B. Eldridge</t>
  </si>
  <si>
    <t xml:space="preserve">2 load studys </t>
  </si>
  <si>
    <t>AAA Costa Mesa 2 load studies</t>
  </si>
  <si>
    <t>Kaiser Bellflower 6th Floor TI Family Medicine</t>
  </si>
  <si>
    <t>9400 E Rosecrans Ave</t>
  </si>
  <si>
    <t>Scott Lauderdale</t>
  </si>
  <si>
    <t>Walnut Village Phase II Façade</t>
  </si>
  <si>
    <t>Mike Paquette</t>
  </si>
  <si>
    <t>Facade Retrofit</t>
  </si>
  <si>
    <t>HHC TL Third Flr. Women's OB-GYN</t>
  </si>
  <si>
    <t>15000 Kensington Park Drive</t>
  </si>
  <si>
    <t>Charter add 2 new outlets</t>
  </si>
  <si>
    <t>Park Place - Cirulation Renovation</t>
  </si>
  <si>
    <t>Park Place</t>
  </si>
  <si>
    <t>Kolin Reese</t>
  </si>
  <si>
    <t>Nelson HPS</t>
  </si>
  <si>
    <t>M. Stewart</t>
  </si>
  <si>
    <t>AAA PDU replacement</t>
  </si>
  <si>
    <t>Replace PDU and add new circuits</t>
  </si>
  <si>
    <t>B|Braun Medical Duplex Door Interlocks</t>
  </si>
  <si>
    <t>New Door interlocks</t>
  </si>
  <si>
    <t>B|Braun Medical/ETAP Arc Flash Field Data</t>
  </si>
  <si>
    <t>Support ETAP For Arc Flash Data</t>
  </si>
  <si>
    <t>Isomax Control Room</t>
  </si>
  <si>
    <t>El Segundo</t>
  </si>
  <si>
    <t>AAA Mail room new circuits</t>
  </si>
  <si>
    <t>4 new circuits</t>
  </si>
  <si>
    <t>Northrup Grumman/Global Finishing Soulutions</t>
  </si>
  <si>
    <t>Retrofit Existing Paint Booth Bldg 401</t>
  </si>
  <si>
    <t>Palmdale</t>
  </si>
  <si>
    <t>Pimco 5th floor outlet and data stub</t>
  </si>
  <si>
    <t>650 Newport Center</t>
  </si>
  <si>
    <t>AAA LA new 50 amp outlets</t>
  </si>
  <si>
    <t>New 50 amp outlets in Auto area</t>
  </si>
  <si>
    <t>OCC Drama area panel and outlets</t>
  </si>
  <si>
    <t>New sub panel and outlets</t>
  </si>
  <si>
    <t>Epson Carson Robot additional Robot outlets</t>
  </si>
  <si>
    <t>New outlets in Robot area</t>
  </si>
  <si>
    <t>1450 Glenn Curtiss</t>
  </si>
  <si>
    <t>Carson</t>
  </si>
  <si>
    <t>Providence Breeze rooftop lighitng</t>
  </si>
  <si>
    <t>Lighitng for roof top area</t>
  </si>
  <si>
    <t>Youngs Market Sales Area Restack</t>
  </si>
  <si>
    <t>Restack cubicals for sales area</t>
  </si>
  <si>
    <t>Franklin Ave.</t>
  </si>
  <si>
    <t>Providence Breeze lighting for Statue</t>
  </si>
  <si>
    <t>2 new lights for statue</t>
  </si>
  <si>
    <t>Connect and disconnect 1 air handler</t>
  </si>
  <si>
    <t>B|Braun Medical Guard Shack</t>
  </si>
  <si>
    <t>Temp power for 01-01-19 Shutdown</t>
  </si>
  <si>
    <t>2488 Alton Parkway</t>
  </si>
  <si>
    <t>Baxter Irvine IR scan and repairs</t>
  </si>
  <si>
    <t>IR of Main and repairs</t>
  </si>
  <si>
    <t>17511 Armstrong</t>
  </si>
  <si>
    <t>Fashion Island Parking Structure PS-1</t>
  </si>
  <si>
    <t>Install New Light Fixtures in Ex. Structure</t>
  </si>
  <si>
    <t>401 Newport Center Dr.</t>
  </si>
  <si>
    <t>B-Braun Medical - Rapid Roll Door</t>
  </si>
  <si>
    <t>(2) New Rapid Roll Doors In Plastics</t>
  </si>
  <si>
    <t>B-Braun Medical - Stability Chamber Demo</t>
  </si>
  <si>
    <t>MacArthur Court Re-Investment</t>
  </si>
  <si>
    <t>Install new Entry Lights in Ex. Building</t>
  </si>
  <si>
    <t>4665 MacAuthur Court</t>
  </si>
  <si>
    <t>Mission Viejo MOB Genset ROM</t>
  </si>
  <si>
    <t>ROM for 1750kW Generator</t>
  </si>
  <si>
    <t>27799 Medical Center Road</t>
  </si>
  <si>
    <t>B-Braun Medical - New Stability Chamber</t>
  </si>
  <si>
    <t>New Stability Chambers</t>
  </si>
  <si>
    <t>Isaac S</t>
  </si>
  <si>
    <t>Sharp - Sub Acute Care II &amp; Villa Interior Refresh</t>
  </si>
  <si>
    <t>Update existing Health Care Facility</t>
  </si>
  <si>
    <t>250 Prospect Place</t>
  </si>
  <si>
    <t>Coronado</t>
  </si>
  <si>
    <t>1//11/19</t>
  </si>
  <si>
    <t xml:space="preserve">Josh </t>
  </si>
  <si>
    <t>2019 Monthly</t>
  </si>
  <si>
    <t>2019 To Date</t>
  </si>
  <si>
    <t>HHI New exhaust Fan &amp; Fan coil units</t>
  </si>
  <si>
    <t xml:space="preserve">New equipment added </t>
  </si>
  <si>
    <t>16200 Sand Canyon Ave</t>
  </si>
  <si>
    <t>5901 Sunset Blvd</t>
  </si>
  <si>
    <t>Tom Listerud</t>
  </si>
  <si>
    <t>Netflix 5901 EPIC</t>
  </si>
  <si>
    <t>Hollywood</t>
  </si>
  <si>
    <t>Northrop Grumman</t>
  </si>
  <si>
    <t>Paint Spray Booth  Bldg 421 Phase 2</t>
  </si>
  <si>
    <t>3520 East Ave M</t>
  </si>
  <si>
    <t>530 Technology Suites 350 and 375</t>
  </si>
  <si>
    <t>(2) TI Suites</t>
  </si>
  <si>
    <t>530 Technology</t>
  </si>
  <si>
    <t>4492 / 7225</t>
  </si>
  <si>
    <t xml:space="preserve"> Engineered</t>
  </si>
  <si>
    <t>19-160</t>
  </si>
  <si>
    <t>AAA Redlands Convert pole heads to LED</t>
  </si>
  <si>
    <t>Convert 7 pole heads to LED</t>
  </si>
  <si>
    <t>1330 Industrial Park Ave.</t>
  </si>
  <si>
    <t>Redlands</t>
  </si>
  <si>
    <t>JWA Operations Center Remodel</t>
  </si>
  <si>
    <t>Remodel of existing Operation Center</t>
  </si>
  <si>
    <t>18601 Airport Way</t>
  </si>
  <si>
    <t>Blizzard - Bake - Owl Lab</t>
  </si>
  <si>
    <t>2020 Bake Street</t>
  </si>
  <si>
    <t>D. Huynh</t>
  </si>
  <si>
    <t>Charter Cerritos 2nd floor move out</t>
  </si>
  <si>
    <t>Make safe 2nd floor and convert outlet 8th</t>
  </si>
  <si>
    <t>HHI - LDRP Remodel</t>
  </si>
  <si>
    <t>TI of existing 1st Floor of Patient Tower</t>
  </si>
  <si>
    <t>Jamielee Nelson</t>
  </si>
  <si>
    <t>16200 Sand Canyon RD.</t>
  </si>
  <si>
    <t>B. Braun PAB Expansion</t>
  </si>
  <si>
    <t>Pharmaceutical Mfg. Expansion</t>
  </si>
  <si>
    <t>Tim Cannon</t>
  </si>
  <si>
    <t>GCH Electrical Cutovers</t>
  </si>
  <si>
    <t>Hospital Cut Over Review</t>
  </si>
  <si>
    <t>Geovanni</t>
  </si>
  <si>
    <t>B|Braun Medical, QA/QC Management</t>
  </si>
  <si>
    <t>LED Lighting upgrade</t>
  </si>
  <si>
    <t>New Sump pump power Laguna Niguel</t>
  </si>
  <si>
    <t>Bob Montgomery Job connect pump</t>
  </si>
  <si>
    <t>28051 Greenfield</t>
  </si>
  <si>
    <t>Laguna Niguel</t>
  </si>
  <si>
    <t>AAA Redlands Convert soffit to LED and add wall packs</t>
  </si>
  <si>
    <t>convert 22 canopy fixtures and add 7 packs</t>
  </si>
  <si>
    <t>Urovant</t>
  </si>
  <si>
    <t>5281 California Street</t>
  </si>
  <si>
    <t>Diane M</t>
  </si>
  <si>
    <t>B|Braun Medical, Shredder/Expansion Phase 1</t>
  </si>
  <si>
    <t>New panel w/ exist feed for new shredder</t>
  </si>
  <si>
    <t>B|Braun Medical, Shredder/Expansion Phase 2</t>
  </si>
  <si>
    <t>New feeder to new shredder panel</t>
  </si>
  <si>
    <t>AAA Whittier cubical restack</t>
  </si>
  <si>
    <t>Refeed new cubical layout</t>
  </si>
  <si>
    <t>Whittier</t>
  </si>
  <si>
    <t>16041 Whittier Blvd</t>
  </si>
  <si>
    <t>B-Braun Medical, Tustin Warehouse</t>
  </si>
  <si>
    <t>Charger outlets</t>
  </si>
  <si>
    <t>Blizzard B2- F2 Sound Room 2-242</t>
  </si>
  <si>
    <t>Five Blizzard Way</t>
  </si>
  <si>
    <t>Sound Room</t>
  </si>
  <si>
    <t xml:space="preserve">Weiland Door Oceanside relocation </t>
  </si>
  <si>
    <t xml:space="preserve">Equipment connection for 56K sq/ft </t>
  </si>
  <si>
    <t>Oceanside</t>
  </si>
  <si>
    <t>Thales new 400HZ panel and outlets</t>
  </si>
  <si>
    <t>New 400 hz panel and 8 outlets</t>
  </si>
  <si>
    <t>AAA Costa Mesa 6 TV outlets for executive offices</t>
  </si>
  <si>
    <t>6 new tv outlets in executive offices.</t>
  </si>
  <si>
    <t>3333 Fairview Rd.</t>
  </si>
  <si>
    <t>1319 Rocky Point Dr.</t>
  </si>
  <si>
    <t>Mariners Christian School</t>
  </si>
  <si>
    <t>300 Fischer Avenue</t>
  </si>
  <si>
    <t>TI of existing 1st and 2nd floors</t>
  </si>
  <si>
    <t>B|Braun Medical, HR File Room Conversion</t>
  </si>
  <si>
    <t>TI (2) new offices</t>
  </si>
  <si>
    <t>8 Pasteur</t>
  </si>
  <si>
    <t>Blizzard - B21 - Filming Studio</t>
  </si>
  <si>
    <t>John Somers</t>
  </si>
  <si>
    <t>(2) new 400 amp service feeders</t>
  </si>
  <si>
    <t>2 new 400 amp feeders</t>
  </si>
  <si>
    <t>1000 S. Grand  B &amp; C</t>
  </si>
  <si>
    <t>Oak Crossing</t>
  </si>
  <si>
    <t>New Construction Business Park</t>
  </si>
  <si>
    <t>Sand Canyon &amp; 5 Fwy</t>
  </si>
  <si>
    <t>G. Hurlock</t>
  </si>
  <si>
    <t>J. Walker</t>
  </si>
  <si>
    <t>Mission Cancer Center Tenant Improvement</t>
  </si>
  <si>
    <t>Rework AC feeder for new unit</t>
  </si>
  <si>
    <t>Rework existing AC feeder for new unit</t>
  </si>
  <si>
    <t>2401 N. Glassell St.</t>
  </si>
  <si>
    <t>Orange</t>
  </si>
  <si>
    <t>Blizzard Z</t>
  </si>
  <si>
    <t>Filming Studio</t>
  </si>
  <si>
    <t>Sarah Webb</t>
  </si>
  <si>
    <t>B|Braun Medical, Camp Willy</t>
  </si>
  <si>
    <t>Added Sump Pumps</t>
  </si>
  <si>
    <t>Westside Family Health Center</t>
  </si>
  <si>
    <t>TI of existing 3 story building</t>
  </si>
  <si>
    <t>3861 Sepulveda Blvd.</t>
  </si>
  <si>
    <t>Culver City</t>
  </si>
  <si>
    <t>B-Braun Medical, PAB Modular Furn Re-work</t>
  </si>
  <si>
    <t>Re-work existing mod furn</t>
  </si>
  <si>
    <t>B-Braun Medical, Guard Shack</t>
  </si>
  <si>
    <t>Add manual transfer switch</t>
  </si>
  <si>
    <t>Providence light for Art</t>
  </si>
  <si>
    <t>New light for art</t>
  </si>
  <si>
    <t>Providence Site Utilities and Make Ready</t>
  </si>
  <si>
    <t>New Site Utilities and Site Make Ready</t>
  </si>
  <si>
    <t>B|Bruan Medical, Load Shed ETAP</t>
  </si>
  <si>
    <t>Install and wire load shed panels</t>
  </si>
  <si>
    <t>B|Braun Medical, Load Study</t>
  </si>
  <si>
    <t>Load Study Sub A</t>
  </si>
  <si>
    <t>AAA Glendora LED parking lot conversion</t>
  </si>
  <si>
    <t>Convert lights to LED</t>
  </si>
  <si>
    <t>AAA Temp power For power outage</t>
  </si>
  <si>
    <t>Temp power for power outage</t>
  </si>
  <si>
    <t>1234 Centinella</t>
  </si>
  <si>
    <t>Irwindale</t>
  </si>
  <si>
    <t>Olive St TI conduit rough for landlord service</t>
  </si>
  <si>
    <t>Rework existing conduit and services</t>
  </si>
  <si>
    <t>936 S. Olive St</t>
  </si>
  <si>
    <t>PIMCO 6th and 7th floor IDF power</t>
  </si>
  <si>
    <t>Add power in (4) IDF rooms</t>
  </si>
  <si>
    <t>Load Study RSD7, PSB, PSD</t>
  </si>
  <si>
    <t>Load Study</t>
  </si>
  <si>
    <t>Chevron Marine Terminal</t>
  </si>
  <si>
    <t>FA</t>
  </si>
  <si>
    <t>Chevron El Segundro</t>
  </si>
  <si>
    <t>B|Braun Medical, Excel Line 4a-4b</t>
  </si>
  <si>
    <t>New Excel Line Budget</t>
  </si>
  <si>
    <t>B|Braun Medical 5kv Gear Modifications</t>
  </si>
  <si>
    <t>Eaton Cad Drawings</t>
  </si>
  <si>
    <t>Kabafusion new outlet and circuit</t>
  </si>
  <si>
    <t>Thales new heater oultets</t>
  </si>
  <si>
    <t>2 new 60 amp outlets in warehouse</t>
  </si>
  <si>
    <t>Thales under floor outlet rework</t>
  </si>
  <si>
    <t>new underfloor outlets</t>
  </si>
  <si>
    <t>Lakeshore Towers GFCI main test</t>
  </si>
  <si>
    <t>Test 4 mains and clean gear</t>
  </si>
  <si>
    <t>Von Karman</t>
  </si>
  <si>
    <t>B|Braun Medical, Rapid Granulator Project</t>
  </si>
  <si>
    <t>Increase size of Rapid Granulator</t>
  </si>
  <si>
    <t>Blizzard B16- Added lumenpuls lighting</t>
  </si>
  <si>
    <t>lighting</t>
  </si>
  <si>
    <t>16253 Laguna Canyon Rd</t>
  </si>
  <si>
    <t>CaliChem Storage Container Power Connections</t>
  </si>
  <si>
    <t>Power connections for CaliChem</t>
  </si>
  <si>
    <t>14271-B Corporate Dr.</t>
  </si>
  <si>
    <t>700 W. 7th Street</t>
  </si>
  <si>
    <t>Chris Gomez</t>
  </si>
  <si>
    <t>Rita Yadegari</t>
  </si>
  <si>
    <t>B|Braun Medical, Tray Unloader CBM</t>
  </si>
  <si>
    <t>Reinstall of Line 1 to Line 2</t>
  </si>
  <si>
    <t>HHNB Cancer Center Satelite Pharmacy Renovation</t>
  </si>
  <si>
    <t>Renovate Ex. Cancer Cntr.Pharmacy</t>
  </si>
  <si>
    <t>1 Hoag Drive</t>
  </si>
  <si>
    <t>B|Braun Medical, Line 4 Vacuum Pump (CBM)</t>
  </si>
  <si>
    <t>B|Braun Medical, Line 1 Vacuum Pump (CBM)</t>
  </si>
  <si>
    <t>Electrical for Line 4 vacuum pump</t>
  </si>
  <si>
    <t>Electrical for Line 1 vacuum pump</t>
  </si>
  <si>
    <t>B|Braun Medical, Added Turnstile</t>
  </si>
  <si>
    <t>Electrical for new turnstile</t>
  </si>
  <si>
    <t>B|Braun Medical, Strobing Beacon Lights</t>
  </si>
  <si>
    <t>Added strobe beacons at restrooms</t>
  </si>
  <si>
    <t>Blizzard B6 2nd Flr HVAC</t>
  </si>
  <si>
    <t>HVAC Upgrades</t>
  </si>
  <si>
    <t>B|Braun Medical, R&amp;D Lab Cubes</t>
  </si>
  <si>
    <t>Add (2) new circuits for furniture feeds</t>
  </si>
  <si>
    <t>UCI Applied Innovation - 5270 California</t>
  </si>
  <si>
    <t>5270 California</t>
  </si>
  <si>
    <t>UCLA Health @ the BLOC</t>
  </si>
  <si>
    <t>UCI Applied Innovation - TI</t>
  </si>
  <si>
    <t>Tenant improvement</t>
  </si>
  <si>
    <t>Esmeralda Munoz</t>
  </si>
  <si>
    <t>Thales underfloor outlets for head end room</t>
  </si>
  <si>
    <t xml:space="preserve">Rework power under floor </t>
  </si>
  <si>
    <t xml:space="preserve">AAA Insurance Area Restack   </t>
  </si>
  <si>
    <t xml:space="preserve">Restack cubicals  </t>
  </si>
  <si>
    <t>19810 Beach Blvd</t>
  </si>
  <si>
    <t>B-Braun Medical, 5KV Gear Repairs</t>
  </si>
  <si>
    <t>Main Yard 5KV gear repairs</t>
  </si>
  <si>
    <t>B-Braun Medical, Sterilizer #14</t>
  </si>
  <si>
    <t>Sterilizer #14 Budget</t>
  </si>
  <si>
    <t>B-Braun Medical, Cubicles at Engineering</t>
  </si>
  <si>
    <t>New circuits for modular furniture</t>
  </si>
  <si>
    <t>B-Braun Medical, Main Hallway Lighting Project</t>
  </si>
  <si>
    <t>Upgrade all main cooridor to LED flat panels</t>
  </si>
  <si>
    <t>HBC Epson Cabinet Replacemetn</t>
  </si>
  <si>
    <t>Disconnect and reconnect cabinet power</t>
  </si>
  <si>
    <t>3840 Kilroy Airport Way</t>
  </si>
  <si>
    <t>Long Beach</t>
  </si>
  <si>
    <t>Ready At Dawn</t>
  </si>
  <si>
    <t>2nd and 3rd Floor Tenant Improvement</t>
  </si>
  <si>
    <t>5271 California Ave.</t>
  </si>
  <si>
    <t>Olive St AC conduit work</t>
  </si>
  <si>
    <t>AC stub extentions roof and TI spaces</t>
  </si>
  <si>
    <t>GSLC AC feeder and network raceways</t>
  </si>
  <si>
    <t>AC feeder and network raceways</t>
  </si>
  <si>
    <t>MacArthur Café Tenant Improvement</t>
  </si>
  <si>
    <t>1st Floor Ex. Café Remodel</t>
  </si>
  <si>
    <t>4695 MacArthur</t>
  </si>
  <si>
    <t>HHNB East Tower Lobby FREER</t>
  </si>
  <si>
    <t>One Hoag Way</t>
  </si>
  <si>
    <t>HHNB Medical Records</t>
  </si>
  <si>
    <t xml:space="preserve">David </t>
  </si>
  <si>
    <t>So. Coast Contrs.</t>
  </si>
  <si>
    <t>B-Braun Medical, Mixing Tanks Phase 2</t>
  </si>
  <si>
    <t>New Mixing Tanks 1108 and 1110</t>
  </si>
  <si>
    <t>Lakeshore Towers Parking Level 5 chargers</t>
  </si>
  <si>
    <t>Add wire for new chargers</t>
  </si>
  <si>
    <t>18101 Von Karman</t>
  </si>
  <si>
    <t>B|Braun Medical, Raw Materials Beacon</t>
  </si>
  <si>
    <t>Add Rotating Beacon and Buzzer</t>
  </si>
  <si>
    <t>Ladera Sport café outlet and data drop</t>
  </si>
  <si>
    <t>Add outlet for monitor and data</t>
  </si>
  <si>
    <t>2 Terrace</t>
  </si>
  <si>
    <t>B|Braun Medical, 5KV Upgrades Project (Gear Mods)</t>
  </si>
  <si>
    <t>Furnish and Install Panel Extensions</t>
  </si>
  <si>
    <t>Building #14 Core &amp; Shell</t>
  </si>
  <si>
    <t>645 N. Ross Street</t>
  </si>
  <si>
    <t>Six Story Core &amp; Shell</t>
  </si>
  <si>
    <t>Add outlet and cables for Chad H office</t>
  </si>
  <si>
    <t xml:space="preserve">Add outlet and cables </t>
  </si>
  <si>
    <t>Mission Hospital MOB Tower 6 Restrooms</t>
  </si>
  <si>
    <t>Replace light fixtures in RR on 1st-5th Fls</t>
  </si>
  <si>
    <t>26732 Crown Valley</t>
  </si>
  <si>
    <t>Mesa Water conference room budget</t>
  </si>
  <si>
    <t>Budget for conference room</t>
  </si>
  <si>
    <t xml:space="preserve">B|Braun Medical, Engineering Mezzanine </t>
  </si>
  <si>
    <t>Add (6) recepts and (6) TV Brackets</t>
  </si>
  <si>
    <t>B|Braun Medical, Reclamation</t>
  </si>
  <si>
    <t>Add (2) receptacles for chemical pump</t>
  </si>
  <si>
    <t>Kabafusion new circuits for new cubical feeds</t>
  </si>
  <si>
    <t>Add 3 circuits for 3 cube whips</t>
  </si>
  <si>
    <t>Remove and reconnect Fire Pump control panel</t>
  </si>
  <si>
    <t>Electrical work for fire pump control</t>
  </si>
  <si>
    <t>2709 E. 37th St</t>
  </si>
  <si>
    <t>Vernon</t>
  </si>
  <si>
    <t>Providence Breeze Parking fixture reprogram</t>
  </si>
  <si>
    <t>Reprogram fixtures in parking structure</t>
  </si>
  <si>
    <t>5215 Torrance Blvd.</t>
  </si>
  <si>
    <t>Epson Carson add 11 new fixtures in warehouse</t>
  </si>
  <si>
    <t>Add 11 new fixtures in warehouse</t>
  </si>
  <si>
    <t>Deutsche Relamp fixtures with Customer furnished</t>
  </si>
  <si>
    <t>Relamp fixtures with LED lamps</t>
  </si>
  <si>
    <t>AAA reroute 2 circuits for new cubicals</t>
  </si>
  <si>
    <t>Reroute 2 circuits for new cubicals</t>
  </si>
  <si>
    <t>4800 Airport Way</t>
  </si>
  <si>
    <t>Northrop Grumman Bldg 401 AMU Change Out</t>
  </si>
  <si>
    <t>AMU Change Outs and New CU's</t>
  </si>
  <si>
    <t>B|Braun Medical, Tusin Warehouse</t>
  </si>
  <si>
    <t>Added outlet for charger</t>
  </si>
  <si>
    <t xml:space="preserve">Tustin </t>
  </si>
  <si>
    <t>Blizzard Bldg 16 service call</t>
  </si>
  <si>
    <t>Service Call for no power to switch</t>
  </si>
  <si>
    <t>16253 Laguna Canyon Dr.</t>
  </si>
  <si>
    <t>EV service installations</t>
  </si>
  <si>
    <t>Install 2 new EV services</t>
  </si>
  <si>
    <t>1154 &amp; 1172 E. Dominguez St</t>
  </si>
  <si>
    <t>PIMCO 5th and 6th floor restack</t>
  </si>
  <si>
    <t>Restack cubicals and power</t>
  </si>
  <si>
    <t>Youngs Market 4 new tv location outlets/stubs</t>
  </si>
  <si>
    <t>4 new tv power locatinos</t>
  </si>
  <si>
    <t>Load Studys for 5 feeders</t>
  </si>
  <si>
    <t>5 load studies for HBC</t>
  </si>
  <si>
    <t>17911 Von Karman</t>
  </si>
  <si>
    <t>Costco system for Newlight Technologies</t>
  </si>
  <si>
    <t>New conduit for Costco system</t>
  </si>
  <si>
    <t>14832 Astronautics Lane</t>
  </si>
  <si>
    <t>Great Park Ice Rink, DAS Conduit Backbone</t>
  </si>
  <si>
    <t>New conduit and boxes for DAS</t>
  </si>
  <si>
    <t>888 Ridge Valley</t>
  </si>
  <si>
    <t>Innovation Park Phase 1</t>
  </si>
  <si>
    <t>(8) new commercial office bldgs.</t>
  </si>
  <si>
    <t>6412 Burt Rd.</t>
  </si>
  <si>
    <t>Ambry Genetics</t>
  </si>
  <si>
    <t>Commercial Tenant Improvement</t>
  </si>
  <si>
    <t>E. Lund</t>
  </si>
  <si>
    <t xml:space="preserve">OCC machine shop repair transformer </t>
  </si>
  <si>
    <t>Repair transformer connect</t>
  </si>
  <si>
    <t>3333 Fairview</t>
  </si>
  <si>
    <t>AAA add two outlets on rack</t>
  </si>
  <si>
    <t>Add 2 outlets on rack</t>
  </si>
  <si>
    <t>Fairview and Adams</t>
  </si>
  <si>
    <t>1 Enterprise</t>
  </si>
  <si>
    <t>B|Braun Medical, PH Sensors</t>
  </si>
  <si>
    <t>Add panel and power for PH Sensors</t>
  </si>
  <si>
    <t>OC Public Works</t>
  </si>
  <si>
    <t>Budget for Animal Enclosure</t>
  </si>
  <si>
    <t>J. Harrison</t>
  </si>
  <si>
    <t xml:space="preserve"> Thales </t>
  </si>
  <si>
    <t>2nd Floor Tennant improvement</t>
  </si>
  <si>
    <t>B|Braun Medical, PAB Expansion Shutdown</t>
  </si>
  <si>
    <t>Cudahygro</t>
  </si>
  <si>
    <t>New Canaibis Grow Facility T.I.</t>
  </si>
  <si>
    <t>4311 Santa Ana St.</t>
  </si>
  <si>
    <t>Cudahy</t>
  </si>
  <si>
    <t>N. Cannon</t>
  </si>
  <si>
    <t>E*Trade</t>
  </si>
  <si>
    <t>3200 Bristol Street, Ste 120</t>
  </si>
  <si>
    <t>Jeff Turi</t>
  </si>
  <si>
    <t>Scott Marycz</t>
  </si>
  <si>
    <t>SASCO</t>
  </si>
  <si>
    <t>A&amp;H</t>
  </si>
  <si>
    <t>Restaurant 365</t>
  </si>
  <si>
    <t>500 Technology</t>
  </si>
  <si>
    <t>Jordan Moy</t>
  </si>
  <si>
    <t>Great Park Ice Rink, Cox Comm Access Points</t>
  </si>
  <si>
    <t>POE Injectors and Power for POW</t>
  </si>
  <si>
    <t>18565 Jamboree Rd. 5th flr</t>
  </si>
  <si>
    <t>Somewhere</t>
  </si>
  <si>
    <t>AAA change switch for compressor</t>
  </si>
  <si>
    <t>Change switch for compressor</t>
  </si>
  <si>
    <t>15601 Mosher</t>
  </si>
  <si>
    <t>na</t>
  </si>
  <si>
    <t>B|Braun Medical, Reclamation Awning</t>
  </si>
  <si>
    <t xml:space="preserve"> Lighting for new awning</t>
  </si>
  <si>
    <t>Relocate receptacle</t>
  </si>
  <si>
    <t>Panel PKE</t>
  </si>
  <si>
    <t>AAA Temp power for outage in Hemet</t>
  </si>
  <si>
    <t>Temp gen connection in Hemet</t>
  </si>
  <si>
    <t>450 W. Stetson</t>
  </si>
  <si>
    <t>Hemet</t>
  </si>
  <si>
    <t>B|Braun Medical, High Speed Roll Up Door</t>
  </si>
  <si>
    <t>Power connections for Roll Door</t>
  </si>
  <si>
    <t>Lakeshore landscape lighting</t>
  </si>
  <si>
    <t>New landscape lighting</t>
  </si>
  <si>
    <t>Los Angeles Football Club, DAS Upgrades</t>
  </si>
  <si>
    <t>Per Linx wireless SOW</t>
  </si>
  <si>
    <t>818 West 7th Street, #1200</t>
  </si>
  <si>
    <t>B|Braun Medical, Rapid Roll Door</t>
  </si>
  <si>
    <t>Power and connections to Roll Doors</t>
  </si>
  <si>
    <t>3 Park Place, 20th Floor</t>
  </si>
  <si>
    <t>S. Tartaglini</t>
  </si>
  <si>
    <t>Blizzard B25 2nd Floor IT Relocation</t>
  </si>
  <si>
    <t>9 Pasteur</t>
  </si>
  <si>
    <t>B|Braun Medical, New Machine at PIC Filling</t>
  </si>
  <si>
    <t>Power connections for new machine</t>
  </si>
  <si>
    <t>B|Braun Medical, Excel Offices Lighting</t>
  </si>
  <si>
    <t>Upgrade Lighting</t>
  </si>
  <si>
    <t xml:space="preserve">B|Braun Medical, PIC </t>
  </si>
  <si>
    <t xml:space="preserve">Equipment connection  </t>
  </si>
  <si>
    <t>HHI Mobile MRI Trailer</t>
  </si>
  <si>
    <t>Equipment connection</t>
  </si>
  <si>
    <t>16305 Sand Canyon Ave</t>
  </si>
  <si>
    <t>Lakeshore Towers, Tesla Battery System</t>
  </si>
  <si>
    <t>Peak Shaving</t>
  </si>
  <si>
    <t>AAA Newport New outlets</t>
  </si>
  <si>
    <t>New outlets for cubicals</t>
  </si>
  <si>
    <t>3880 Birch St</t>
  </si>
  <si>
    <t>AAA Escondido Restack</t>
  </si>
  <si>
    <t>Restack for cubicals</t>
  </si>
  <si>
    <t>800 La Terraxa Blvd</t>
  </si>
  <si>
    <t>Escondido</t>
  </si>
  <si>
    <t xml:space="preserve">Blizzard Bld#18 Interconnect  </t>
  </si>
  <si>
    <t>Boring for Building interconnect</t>
  </si>
  <si>
    <t>16267 Laguna Canyon</t>
  </si>
  <si>
    <t>Davis Inspection for Linda Horton</t>
  </si>
  <si>
    <t>Inspection of home for Linda Horton</t>
  </si>
  <si>
    <t>1131 Triumphal Way</t>
  </si>
  <si>
    <t>B|Braun Medical, Non GMP Utilities</t>
  </si>
  <si>
    <t>Electrical Upgrades</t>
  </si>
  <si>
    <t>Kevin Robertson Idaho Residence</t>
  </si>
  <si>
    <t>Light Fixiture Purchase</t>
  </si>
  <si>
    <t>K. Robertson</t>
  </si>
  <si>
    <t>Great Park Ice Arena</t>
  </si>
  <si>
    <t>Added Camera Locations</t>
  </si>
  <si>
    <t>B|Braun Medical, Excel Office 1323</t>
  </si>
  <si>
    <t>New LED fixtures</t>
  </si>
  <si>
    <t>B|Braun Medical, Excel Office 1322-1324-1324A</t>
  </si>
  <si>
    <t>MacDonald &amp; Cody</t>
  </si>
  <si>
    <t>3rd Floor TI</t>
  </si>
  <si>
    <t>28 Executive Park</t>
  </si>
  <si>
    <t>Hoag Foothill Ranch T.I.</t>
  </si>
  <si>
    <t>B|Braun Medical, Raw Materials Sampling</t>
  </si>
  <si>
    <t>Clean Room</t>
  </si>
  <si>
    <t>Northrop Grumman, Bldg 421 (Aerobotix)</t>
  </si>
  <si>
    <t>East Avenue M</t>
  </si>
  <si>
    <t>Blizzard Builbing #25 Re-interconnect</t>
  </si>
  <si>
    <t>Rework undergroung at Building # 22</t>
  </si>
  <si>
    <t>Malcom international new beacon install</t>
  </si>
  <si>
    <t>Install CF beacon on panel</t>
  </si>
  <si>
    <t>4999 Green River Rd</t>
  </si>
  <si>
    <t>Remove and replace</t>
  </si>
  <si>
    <t xml:space="preserve">B|Braun Medical/CBM, Excel Line #2 </t>
  </si>
  <si>
    <t>Anita Behavioral Health Campus</t>
  </si>
  <si>
    <t>New construction 3 Story</t>
  </si>
  <si>
    <t>265 South Anita Drive</t>
  </si>
  <si>
    <t>New Const</t>
  </si>
  <si>
    <t>Align Builders</t>
  </si>
  <si>
    <t>Steve Sherrer</t>
  </si>
  <si>
    <t>Charter Ontario Coffee Pot power</t>
  </si>
  <si>
    <t>2 new coffee pot power connect</t>
  </si>
  <si>
    <t>KETT Van Nuys feeder to roof for chagers</t>
  </si>
  <si>
    <t>4 new EV chargers and service</t>
  </si>
  <si>
    <t>15500 Erwin</t>
  </si>
  <si>
    <t>Van Nuys</t>
  </si>
  <si>
    <t>LLUMC Urgent Care - Monitors and WOW Station</t>
  </si>
  <si>
    <t>OSHPD Tenant Improvement</t>
  </si>
  <si>
    <t>25333 Barton Road</t>
  </si>
  <si>
    <t>Loma Linda</t>
  </si>
  <si>
    <t>Ivan Hoben</t>
  </si>
  <si>
    <t>B|Braun Medical, Sub-K Load Study</t>
  </si>
  <si>
    <t>Sub-K Load Study</t>
  </si>
  <si>
    <t>American Marine 208 volt transformer</t>
  </si>
  <si>
    <t>Add transformer and disconnect</t>
  </si>
  <si>
    <t>1500 S. Barracuda St</t>
  </si>
  <si>
    <t>Aliso Viejo 3 building surveys</t>
  </si>
  <si>
    <t>Survey 3 buildings for TK1SC</t>
  </si>
  <si>
    <t>27081 Aliso Creek</t>
  </si>
  <si>
    <t>AAA San Diego Restack</t>
  </si>
  <si>
    <t>Restack for new cubical config</t>
  </si>
  <si>
    <t xml:space="preserve">Great Park Irvine, Duck Training </t>
  </si>
  <si>
    <t>Add power for TV's</t>
  </si>
  <si>
    <t>Repull power and replace chager</t>
  </si>
  <si>
    <t>AAA replace battery charger unit and repull wire</t>
  </si>
  <si>
    <t>AAA security interface for elevator control</t>
  </si>
  <si>
    <t>pipe and wire for elevator controls</t>
  </si>
  <si>
    <t>Crowell &amp; Moring LLP MDF</t>
  </si>
  <si>
    <t>HHI Water Storage Project</t>
  </si>
  <si>
    <t>16200 Sand Canyon Avenue</t>
  </si>
  <si>
    <t>OSHPD Tenant improvement</t>
  </si>
  <si>
    <t>Matt Stewart</t>
  </si>
  <si>
    <t>Alorica</t>
  </si>
  <si>
    <t>5161 California Avenue</t>
  </si>
  <si>
    <t>Crissy Nguyen</t>
  </si>
  <si>
    <t>B|Braun Medical, Temp Gen Duplex @ Shutdown</t>
  </si>
  <si>
    <t>Furnish/Install/Maintain 1000 kw Gen</t>
  </si>
  <si>
    <t>PMB Kaiser Permanente Hawthorne MOB</t>
  </si>
  <si>
    <t xml:space="preserve">OSHPD MOB </t>
  </si>
  <si>
    <t>12139 Hawthorne Blvd</t>
  </si>
  <si>
    <t>Hawthorne</t>
  </si>
  <si>
    <t>L. Watkins</t>
  </si>
  <si>
    <t>FVRH Panel SPD-H Material procurement</t>
  </si>
  <si>
    <t>New panel and breaker</t>
  </si>
  <si>
    <t>Blizzard B21 IT Relo Suite 100</t>
  </si>
  <si>
    <t>Remodel existing Suite 100</t>
  </si>
  <si>
    <t>6/13/201</t>
  </si>
  <si>
    <t>Added outlets for workstations</t>
  </si>
  <si>
    <t>2801 Jamboree</t>
  </si>
  <si>
    <t>B-Braun Medical, Added workstations</t>
  </si>
  <si>
    <t>B-Braun Medical, Lansmont Equipment</t>
  </si>
  <si>
    <t>Connect lansmont equipment</t>
  </si>
  <si>
    <t>2525 McGaw Avenue</t>
  </si>
  <si>
    <t>HHC Irvine MRI</t>
  </si>
  <si>
    <t>Hoag - OB/GYN &amp; Fetal Diagnostics</t>
  </si>
  <si>
    <t>16105 Sand Canyon Avenue</t>
  </si>
  <si>
    <t>Boardwalk door power 8th fl for Snyder</t>
  </si>
  <si>
    <t>Power and raceway for doors</t>
  </si>
  <si>
    <t>18565 Von Karman</t>
  </si>
  <si>
    <t>Blizzard B18 &amp; 19 audit</t>
  </si>
  <si>
    <t>Audit 2 exsiting buildings</t>
  </si>
  <si>
    <t>1 Blizzard Way</t>
  </si>
  <si>
    <t>AAA Anaheim Hills Exterior Lighting repair</t>
  </si>
  <si>
    <t>Repair exterior lights to LED</t>
  </si>
  <si>
    <t>5500 E Santa Ana Cnyn</t>
  </si>
  <si>
    <t>Anaheim Hills</t>
  </si>
  <si>
    <t>Samueli Academy SSCRB</t>
  </si>
  <si>
    <t>Social Service Center Residential Bldg.</t>
  </si>
  <si>
    <t>Lennar</t>
  </si>
  <si>
    <t>Maxine C.</t>
  </si>
  <si>
    <t>Santa Monica High Discovery Building</t>
  </si>
  <si>
    <t>601 Pico Blvd</t>
  </si>
  <si>
    <t>Santa Monica</t>
  </si>
  <si>
    <t>Blizzard B21 Suite 100 Sound Room ROM</t>
  </si>
  <si>
    <t>Sound Room TI Sq./Ft. ROM</t>
  </si>
  <si>
    <t>Mazda desk reconfiuration</t>
  </si>
  <si>
    <t>Power reconfig for new desk</t>
  </si>
  <si>
    <t>1421 Reynolds Ave</t>
  </si>
  <si>
    <t>Newport Lido power to gate arm and pad</t>
  </si>
  <si>
    <t>New power and pad for gate arm</t>
  </si>
  <si>
    <t>AAA Highland cubical restack</t>
  </si>
  <si>
    <t xml:space="preserve">Restack cubical area </t>
  </si>
  <si>
    <t>27889 Base Line St.</t>
  </si>
  <si>
    <t>Highland</t>
  </si>
  <si>
    <t>AAA OC HQ move outlet in IDF room</t>
  </si>
  <si>
    <t>move outlet from 3rd fl to 2nd fl idf</t>
  </si>
  <si>
    <t>Blizzard B8 Filming Studio</t>
  </si>
  <si>
    <t>16265 Laguna Canyon Rd</t>
  </si>
  <si>
    <t>FVRH SPD-H install to Carl Dodd</t>
  </si>
  <si>
    <t>Install for SPD-H project to VR Mason</t>
  </si>
  <si>
    <t>Blizzard B20 GI &amp; GGM Suite 100</t>
  </si>
  <si>
    <t>Remodel Existing B20 Building Suite 100</t>
  </si>
  <si>
    <t>5 Jenner Suite 100</t>
  </si>
  <si>
    <t xml:space="preserve">Irvine </t>
  </si>
  <si>
    <t>AAA Harbor add power pole 2nd floor</t>
  </si>
  <si>
    <t>Tap existing circuits and add power pole</t>
  </si>
  <si>
    <t>Vans Temp Space - 2nd Flr Cooridor</t>
  </si>
  <si>
    <t>1665 Scenic Ave</t>
  </si>
  <si>
    <t>B|Braun Medical, Duplex Shutdown</t>
  </si>
  <si>
    <t>Provide hookup for temp generator</t>
  </si>
  <si>
    <t>Blizzard B18 Multi Purpose Meeting Space</t>
  </si>
  <si>
    <t>Add outlet for compressor in Ducks</t>
  </si>
  <si>
    <t>McKesson SFS- OSR Fast Loop</t>
  </si>
  <si>
    <t>Equpment Addition</t>
  </si>
  <si>
    <t>Santa Fe Springs</t>
  </si>
  <si>
    <t>Ready Electric</t>
  </si>
  <si>
    <t>G. Rutledge</t>
  </si>
  <si>
    <t>College Hospital 4 load studies</t>
  </si>
  <si>
    <t xml:space="preserve">4 load studies </t>
  </si>
  <si>
    <t>301 Victoria St</t>
  </si>
  <si>
    <t>OCC Sub panel and outlets planetarium</t>
  </si>
  <si>
    <t>sub panel and outlet rework</t>
  </si>
  <si>
    <t>2701 Fairview</t>
  </si>
  <si>
    <t>OCC Watson Hall Leasing Office</t>
  </si>
  <si>
    <t>Small customer directed TI work</t>
  </si>
  <si>
    <t>Boardwalk NY 1st Floor Corridor</t>
  </si>
  <si>
    <t>Corridor Tenant Improvement</t>
  </si>
  <si>
    <t>LaPalma Hospital Radiology Equipment Replacement</t>
  </si>
  <si>
    <t>Replace Existing Radiology Equipment</t>
  </si>
  <si>
    <t>7901 Walker S.</t>
  </si>
  <si>
    <t>LaPalma</t>
  </si>
  <si>
    <t>West Anaheim Hospital CT Equipment Replacement</t>
  </si>
  <si>
    <t>Replace Existing CT Equipment</t>
  </si>
  <si>
    <t>Beach Draperies Suite shift TI</t>
  </si>
  <si>
    <t>add and move items</t>
  </si>
  <si>
    <t>16692 Millikan</t>
  </si>
  <si>
    <t>Add new cubical circuits and floor mold</t>
  </si>
  <si>
    <t>Mazda new circuits for modeling room</t>
  </si>
  <si>
    <t>Redhawk Industrious FA conduit</t>
  </si>
  <si>
    <t>Install CF fire alarm system</t>
  </si>
  <si>
    <t>3090 Bristol</t>
  </si>
  <si>
    <t>TK1SC Telco Conduits</t>
  </si>
  <si>
    <t>Install Teleco Raceways</t>
  </si>
  <si>
    <t>Mission Cancer Center 3rd &amp; 4th Floor</t>
  </si>
  <si>
    <t>MOB TI</t>
  </si>
  <si>
    <t>John Peschelt</t>
  </si>
  <si>
    <t>B|Braun Medical Shaker Table Room</t>
  </si>
  <si>
    <t>Power to table, misc power and lighting</t>
  </si>
  <si>
    <t>Natalie Miller</t>
  </si>
  <si>
    <t>Kaz Mulcahy</t>
  </si>
  <si>
    <t>B|Braun Medical, Batteryu Chargers-Excel</t>
  </si>
  <si>
    <t>(4) new chargers at tray unloaders</t>
  </si>
  <si>
    <t>Loker Builder - ASC Budget</t>
  </si>
  <si>
    <t>1513 S. Grand Ave</t>
  </si>
  <si>
    <t>Lee Watkins</t>
  </si>
  <si>
    <t>B-Braun Medical, PAB Phase 1B</t>
  </si>
  <si>
    <t>PAB Expansion</t>
  </si>
  <si>
    <t>Van's Headquarters Temp Space</t>
  </si>
  <si>
    <t>2nd Floor Tenant Improvement</t>
  </si>
  <si>
    <t>Blizzard B19 Food Prep</t>
  </si>
  <si>
    <t>ROM for new food prep area</t>
  </si>
  <si>
    <t>16277 Laguna Canyon Rd.</t>
  </si>
  <si>
    <t>LBA Irvine Utility Split Project</t>
  </si>
  <si>
    <t>New electrical service</t>
  </si>
  <si>
    <t>9740 Irvine Blvd.</t>
  </si>
  <si>
    <t>Move oven circuit and change GFCI outlets</t>
  </si>
  <si>
    <t>Move oven outlet and change outlets</t>
  </si>
  <si>
    <t>902 Emerald Bay</t>
  </si>
  <si>
    <t>Laguna Beach</t>
  </si>
  <si>
    <t>AAA New Auto Door power</t>
  </si>
  <si>
    <t>Power for Auto Door</t>
  </si>
  <si>
    <t>AAA Education training and Development restack</t>
  </si>
  <si>
    <t>Cubical restack</t>
  </si>
  <si>
    <t>AAA new power for kisosk and copier</t>
  </si>
  <si>
    <t>3 new 120 volt circuits</t>
  </si>
  <si>
    <t>New power for cubicals</t>
  </si>
  <si>
    <t>Charter TV outlets for Ontario</t>
  </si>
  <si>
    <t>AMS Sony Pictures</t>
  </si>
  <si>
    <t>Tesla Battery Storage</t>
  </si>
  <si>
    <t>4080 Overland Ave</t>
  </si>
  <si>
    <t>Hoag Hospital N.B. Memorial Gardens</t>
  </si>
  <si>
    <t>Ex. Garden Remodel</t>
  </si>
  <si>
    <t>1 Hoag Dr.</t>
  </si>
  <si>
    <t>Deutsche Santa Ana IR scan</t>
  </si>
  <si>
    <t>Annual IR scan</t>
  </si>
  <si>
    <t>Deutsche LA IR Scan</t>
  </si>
  <si>
    <t>1999 Ave. of the Stars</t>
  </si>
  <si>
    <t>Snyder Langston Remodel</t>
  </si>
  <si>
    <t>17962 Cowan Ave</t>
  </si>
  <si>
    <t>08-0519</t>
  </si>
  <si>
    <t>Erik Bruner</t>
  </si>
  <si>
    <t>Malcom International pull wire in CF raceway</t>
  </si>
  <si>
    <t>Pull wire in CF raceway and splice</t>
  </si>
  <si>
    <t>Newport Coast Urgent Care</t>
  </si>
  <si>
    <t>21115 Newport Coast Drive</t>
  </si>
  <si>
    <t>Lake Shore Towers Wework</t>
  </si>
  <si>
    <t>Exterior Patio and Site Work</t>
  </si>
  <si>
    <t>18191 Von Karman Ave.</t>
  </si>
  <si>
    <t xml:space="preserve">Bbraun Integrated interior </t>
  </si>
  <si>
    <t>Good Shepherd Lutheran Door lock power</t>
  </si>
  <si>
    <t>Power for door releases</t>
  </si>
  <si>
    <t>New Surepress power</t>
  </si>
  <si>
    <t>Epson Carson New power for Surepress</t>
  </si>
  <si>
    <t>Newport Lido 361 Elevator room AC power</t>
  </si>
  <si>
    <t>Power for AC for elevator room</t>
  </si>
  <si>
    <t>361 Hospital Rd</t>
  </si>
  <si>
    <t>Hoag GI Lab Procedure Rooms 1-3</t>
  </si>
  <si>
    <t>B|Braun Medical, Stability Area Basket tray</t>
  </si>
  <si>
    <t>Install basket tray from stability to IDF</t>
  </si>
  <si>
    <t>Charter new outlet</t>
  </si>
  <si>
    <t>New outlet in 8th floor office 110</t>
  </si>
  <si>
    <t>17777 Center Court N</t>
  </si>
  <si>
    <t>B|Braun Medical, Boiler UHRA-5</t>
  </si>
  <si>
    <t>Temp hookup of UHRA-5</t>
  </si>
  <si>
    <t>Dell Dupont Buss Duct modification</t>
  </si>
  <si>
    <t>Modify feeds to buss duct in server room</t>
  </si>
  <si>
    <t>2201 Dupont Suite 500</t>
  </si>
  <si>
    <t>Great Park Sports Complex</t>
  </si>
  <si>
    <t>DAS system</t>
  </si>
  <si>
    <t>3 new outlets in cooridor</t>
  </si>
  <si>
    <t>Deutsche Bank 3 new outlets in corridor</t>
  </si>
  <si>
    <t>Pat Sanders</t>
  </si>
  <si>
    <t>Sanders Construction</t>
  </si>
  <si>
    <t>Espson Long Beach suite 5550 relocate outlets</t>
  </si>
  <si>
    <t>Remove 5 and relocate 2 receptacles</t>
  </si>
  <si>
    <t>Edwards Life Science HVC Customer Meter</t>
  </si>
  <si>
    <t>Install cunstomer meter at 4000A main</t>
  </si>
  <si>
    <t>1 edwards way</t>
  </si>
  <si>
    <t>Room expansion</t>
  </si>
  <si>
    <t>B|Braun Medical, Refridgerated Trailer</t>
  </si>
  <si>
    <t>Power at dock door refridgerated trailer</t>
  </si>
  <si>
    <t>B|Braun Medical, Mixing Room Potentimeter</t>
  </si>
  <si>
    <t>Repalce speed control enclosure</t>
  </si>
  <si>
    <t>Lakeshore Site work for Joel Pugh</t>
  </si>
  <si>
    <t>Site work lighitng and loading dock</t>
  </si>
  <si>
    <t>18100 Von Karman Ave</t>
  </si>
  <si>
    <t>AC work for TI</t>
  </si>
  <si>
    <t>1400 S. Douglas</t>
  </si>
  <si>
    <t>B|Braun Medical, Restroom Upgrades</t>
  </si>
  <si>
    <t>B|Braun Medical, Re-work</t>
  </si>
  <si>
    <t xml:space="preserve">Power and lighting </t>
  </si>
  <si>
    <t>B-Braun Medical</t>
  </si>
  <si>
    <t>480V 3ph Battery Charger Station</t>
  </si>
  <si>
    <t>Replace Cable Tray Unloaders 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</si>
</sst>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\3\-000"/>
    <numFmt numFmtId="165" formatCode="_(* #,##0_);_(* \(#,##0\);_(* &quot;-&quot;??_);_(@_)"/>
    <numFmt numFmtId="166" formatCode="0.0"/>
    <numFmt numFmtId="167" formatCode="\J\-##\-##"/>
    <numFmt numFmtId="168" formatCode="##\-###"/>
    <numFmt numFmtId="169" formatCode="\J\-##\-###"/>
    <numFmt numFmtId="170" formatCode="_(&quot;$&quot;* #,##0_);_(&quot;$&quot;* \(#,##0\);_(&quot;$&quot;* &quot;-&quot;??_);_(@_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Euro Technic Extended"/>
    </font>
    <font>
      <b/>
      <sz val="12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6" fillId="0" borderId="0" applyFont="0" applyFill="0" applyBorder="0" applyAlignment="0" applyProtection="0"/>
  </cellStyleXfs>
  <cellXfs count="220">
    <xf numFmtId="0" fontId="0" fillId="0" borderId="0" xfId="0"/>
    <xf numFmtId="0" fontId="0" fillId="0" borderId="1" xfId="0" applyBorder="1"/>
    <xf numFmtId="42" fontId="0" fillId="0" borderId="0" xfId="0" applyNumberFormat="1"/>
    <xf numFmtId="0" fontId="2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5" fontId="1" fillId="0" borderId="2" xfId="1" applyNumberFormat="1" applyBorder="1"/>
    <xf numFmtId="14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/>
    <xf numFmtId="4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1" fontId="7" fillId="0" borderId="0" xfId="0" applyNumberFormat="1" applyFont="1"/>
    <xf numFmtId="0" fontId="8" fillId="0" borderId="0" xfId="0" applyFont="1"/>
    <xf numFmtId="4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2" fontId="7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left"/>
    </xf>
    <xf numFmtId="0" fontId="7" fillId="0" borderId="5" xfId="0" applyFont="1" applyBorder="1"/>
    <xf numFmtId="0" fontId="6" fillId="0" borderId="0" xfId="0" applyFont="1"/>
    <xf numFmtId="10" fontId="1" fillId="0" borderId="2" xfId="1" applyNumberFormat="1" applyBorder="1"/>
    <xf numFmtId="41" fontId="6" fillId="0" borderId="2" xfId="1" applyNumberFormat="1" applyFont="1" applyBorder="1"/>
    <xf numFmtId="0" fontId="7" fillId="0" borderId="6" xfId="0" applyFont="1" applyBorder="1"/>
    <xf numFmtId="41" fontId="7" fillId="0" borderId="6" xfId="0" applyNumberFormat="1" applyFont="1" applyBorder="1" applyAlignment="1">
      <alignment horizontal="center"/>
    </xf>
    <xf numFmtId="42" fontId="7" fillId="0" borderId="6" xfId="0" applyNumberFormat="1" applyFont="1" applyBorder="1"/>
    <xf numFmtId="41" fontId="0" fillId="0" borderId="2" xfId="0" applyNumberFormat="1" applyBorder="1"/>
    <xf numFmtId="42" fontId="0" fillId="0" borderId="4" xfId="0" applyNumberFormat="1" applyBorder="1"/>
    <xf numFmtId="166" fontId="9" fillId="0" borderId="2" xfId="1" applyNumberFormat="1" applyFont="1" applyBorder="1" applyAlignment="1">
      <alignment horizontal="center"/>
    </xf>
    <xf numFmtId="41" fontId="8" fillId="0" borderId="0" xfId="0" applyNumberFormat="1" applyFont="1"/>
    <xf numFmtId="10" fontId="7" fillId="0" borderId="0" xfId="0" applyNumberFormat="1" applyFont="1"/>
    <xf numFmtId="10" fontId="7" fillId="0" borderId="1" xfId="0" applyNumberFormat="1" applyFont="1" applyBorder="1"/>
    <xf numFmtId="9" fontId="7" fillId="0" borderId="0" xfId="0" applyNumberFormat="1" applyFont="1" applyAlignment="1">
      <alignment horizontal="center"/>
    </xf>
    <xf numFmtId="9" fontId="7" fillId="0" borderId="0" xfId="0" applyNumberFormat="1" applyFont="1"/>
    <xf numFmtId="10" fontId="7" fillId="0" borderId="6" xfId="0" applyNumberFormat="1" applyFont="1" applyBorder="1"/>
    <xf numFmtId="0" fontId="7" fillId="0" borderId="7" xfId="0" applyFont="1" applyBorder="1"/>
    <xf numFmtId="42" fontId="6" fillId="0" borderId="0" xfId="0" applyNumberFormat="1" applyFont="1" applyAlignment="1" applyProtection="1">
      <alignment vertical="top"/>
      <protection locked="0"/>
    </xf>
    <xf numFmtId="10" fontId="6" fillId="0" borderId="0" xfId="0" applyNumberFormat="1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 wrapText="1"/>
      <protection locked="0"/>
    </xf>
    <xf numFmtId="41" fontId="6" fillId="0" borderId="0" xfId="0" applyNumberFormat="1" applyFont="1"/>
    <xf numFmtId="14" fontId="6" fillId="0" borderId="0" xfId="0" applyNumberFormat="1" applyFont="1" applyAlignment="1" applyProtection="1">
      <alignment horizontal="center" vertical="top"/>
      <protection locked="0"/>
    </xf>
    <xf numFmtId="0" fontId="6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top"/>
    </xf>
    <xf numFmtId="42" fontId="6" fillId="0" borderId="0" xfId="0" applyNumberFormat="1" applyFont="1" applyAlignment="1">
      <alignment vertical="top"/>
    </xf>
    <xf numFmtId="49" fontId="6" fillId="0" borderId="0" xfId="0" applyNumberFormat="1" applyFont="1"/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top"/>
    </xf>
    <xf numFmtId="0" fontId="2" fillId="0" borderId="8" xfId="0" applyFont="1" applyBorder="1"/>
    <xf numFmtId="49" fontId="2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/>
    <xf numFmtId="42" fontId="2" fillId="0" borderId="8" xfId="0" applyNumberFormat="1" applyFont="1" applyBorder="1"/>
    <xf numFmtId="42" fontId="2" fillId="0" borderId="4" xfId="0" applyNumberFormat="1" applyFont="1" applyBorder="1"/>
    <xf numFmtId="0" fontId="6" fillId="0" borderId="8" xfId="0" applyFont="1" applyBorder="1"/>
    <xf numFmtId="42" fontId="6" fillId="0" borderId="0" xfId="0" applyNumberFormat="1" applyFont="1"/>
    <xf numFmtId="41" fontId="7" fillId="0" borderId="6" xfId="0" applyNumberFormat="1" applyFont="1" applyBorder="1"/>
    <xf numFmtId="0" fontId="8" fillId="0" borderId="5" xfId="0" applyFont="1" applyBorder="1"/>
    <xf numFmtId="41" fontId="7" fillId="0" borderId="5" xfId="0" applyNumberFormat="1" applyFont="1" applyBorder="1" applyAlignment="1">
      <alignment horizontal="center"/>
    </xf>
    <xf numFmtId="42" fontId="7" fillId="0" borderId="5" xfId="0" applyNumberFormat="1" applyFont="1" applyBorder="1"/>
    <xf numFmtId="41" fontId="7" fillId="0" borderId="5" xfId="0" applyNumberFormat="1" applyFont="1" applyBorder="1"/>
    <xf numFmtId="10" fontId="7" fillId="0" borderId="5" xfId="0" applyNumberFormat="1" applyFont="1" applyBorder="1"/>
    <xf numFmtId="42" fontId="6" fillId="0" borderId="0" xfId="0" applyNumberFormat="1" applyFont="1" applyAlignment="1">
      <alignment horizontal="right"/>
    </xf>
    <xf numFmtId="0" fontId="0" fillId="0" borderId="10" xfId="0" applyBorder="1"/>
    <xf numFmtId="165" fontId="1" fillId="0" borderId="11" xfId="1" applyNumberFormat="1" applyBorder="1"/>
    <xf numFmtId="0" fontId="6" fillId="0" borderId="12" xfId="0" applyFont="1" applyBorder="1"/>
    <xf numFmtId="0" fontId="0" fillId="0" borderId="13" xfId="0" applyBorder="1"/>
    <xf numFmtId="165" fontId="1" fillId="0" borderId="13" xfId="1" applyNumberFormat="1" applyBorder="1"/>
    <xf numFmtId="165" fontId="1" fillId="0" borderId="4" xfId="1" applyNumberFormat="1" applyBorder="1"/>
    <xf numFmtId="41" fontId="0" fillId="0" borderId="0" xfId="0" applyNumberFormat="1"/>
    <xf numFmtId="41" fontId="6" fillId="0" borderId="0" xfId="1" applyNumberFormat="1" applyFont="1"/>
    <xf numFmtId="41" fontId="9" fillId="0" borderId="0" xfId="1" applyNumberFormat="1" applyFont="1"/>
    <xf numFmtId="0" fontId="6" fillId="0" borderId="14" xfId="0" applyFont="1" applyBorder="1"/>
    <xf numFmtId="165" fontId="1" fillId="0" borderId="0" xfId="1" applyNumberFormat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0" fillId="0" borderId="18" xfId="0" applyBorder="1"/>
    <xf numFmtId="165" fontId="1" fillId="0" borderId="19" xfId="1" applyNumberFormat="1" applyBorder="1"/>
    <xf numFmtId="0" fontId="4" fillId="0" borderId="20" xfId="0" applyFont="1" applyBorder="1"/>
    <xf numFmtId="0" fontId="6" fillId="0" borderId="21" xfId="0" applyFont="1" applyBorder="1"/>
    <xf numFmtId="0" fontId="0" fillId="0" borderId="21" xfId="0" applyBorder="1"/>
    <xf numFmtId="0" fontId="6" fillId="0" borderId="22" xfId="0" applyFont="1" applyBorder="1"/>
    <xf numFmtId="41" fontId="6" fillId="0" borderId="19" xfId="1" applyNumberFormat="1" applyFont="1" applyBorder="1"/>
    <xf numFmtId="165" fontId="1" fillId="0" borderId="23" xfId="1" applyNumberFormat="1" applyBorder="1"/>
    <xf numFmtId="41" fontId="5" fillId="0" borderId="24" xfId="1" applyNumberFormat="1" applyFont="1" applyBorder="1"/>
    <xf numFmtId="165" fontId="1" fillId="0" borderId="24" xfId="1" applyNumberFormat="1" applyBorder="1"/>
    <xf numFmtId="165" fontId="1" fillId="0" borderId="25" xfId="1" applyNumberFormat="1" applyBorder="1"/>
    <xf numFmtId="0" fontId="0" fillId="0" borderId="4" xfId="0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10" fontId="1" fillId="0" borderId="4" xfId="1" applyNumberFormat="1" applyBorder="1"/>
    <xf numFmtId="0" fontId="6" fillId="0" borderId="1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66" fontId="6" fillId="0" borderId="0" xfId="0" applyNumberFormat="1" applyFont="1" applyAlignment="1">
      <alignment horizontal="center"/>
    </xf>
    <xf numFmtId="41" fontId="6" fillId="0" borderId="24" xfId="1" applyNumberFormat="1" applyFont="1" applyBorder="1"/>
    <xf numFmtId="10" fontId="9" fillId="0" borderId="24" xfId="1" applyNumberFormat="1" applyFont="1" applyBorder="1"/>
    <xf numFmtId="42" fontId="0" fillId="0" borderId="18" xfId="0" applyNumberFormat="1" applyBorder="1"/>
    <xf numFmtId="41" fontId="0" fillId="0" borderId="19" xfId="0" applyNumberFormat="1" applyBorder="1"/>
    <xf numFmtId="41" fontId="9" fillId="0" borderId="25" xfId="1" applyNumberFormat="1" applyFont="1" applyBorder="1"/>
    <xf numFmtId="41" fontId="1" fillId="0" borderId="24" xfId="1" applyNumberFormat="1" applyBorder="1"/>
    <xf numFmtId="10" fontId="1" fillId="0" borderId="24" xfId="1" applyNumberFormat="1" applyBorder="1"/>
    <xf numFmtId="0" fontId="4" fillId="0" borderId="28" xfId="0" applyFont="1" applyBorder="1"/>
    <xf numFmtId="0" fontId="6" fillId="0" borderId="16" xfId="0" applyFont="1" applyBorder="1"/>
    <xf numFmtId="0" fontId="0" fillId="0" borderId="19" xfId="0" applyBorder="1"/>
    <xf numFmtId="165" fontId="6" fillId="0" borderId="2" xfId="1" applyNumberFormat="1" applyFont="1" applyBorder="1"/>
    <xf numFmtId="165" fontId="6" fillId="0" borderId="24" xfId="1" applyNumberFormat="1" applyFont="1" applyBorder="1"/>
    <xf numFmtId="165" fontId="6" fillId="0" borderId="4" xfId="1" applyNumberFormat="1" applyFont="1" applyBorder="1"/>
    <xf numFmtId="10" fontId="6" fillId="0" borderId="2" xfId="1" applyNumberFormat="1" applyFont="1" applyBorder="1"/>
    <xf numFmtId="10" fontId="6" fillId="0" borderId="4" xfId="1" applyNumberFormat="1" applyFont="1" applyBorder="1"/>
    <xf numFmtId="165" fontId="6" fillId="0" borderId="13" xfId="1" applyNumberFormat="1" applyFont="1" applyBorder="1"/>
    <xf numFmtId="165" fontId="6" fillId="0" borderId="11" xfId="1" applyNumberFormat="1" applyFont="1" applyBorder="1"/>
    <xf numFmtId="165" fontId="6" fillId="0" borderId="23" xfId="1" applyNumberFormat="1" applyFont="1" applyBorder="1"/>
    <xf numFmtId="165" fontId="6" fillId="0" borderId="19" xfId="1" applyNumberFormat="1" applyFont="1" applyBorder="1"/>
    <xf numFmtId="165" fontId="6" fillId="0" borderId="25" xfId="1" applyNumberFormat="1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49" fontId="6" fillId="0" borderId="5" xfId="0" applyNumberFormat="1" applyFont="1" applyBorder="1"/>
    <xf numFmtId="165" fontId="0" fillId="0" borderId="13" xfId="1" applyNumberFormat="1" applyFont="1" applyBorder="1" applyAlignment="1">
      <alignment horizontal="center"/>
    </xf>
    <xf numFmtId="165" fontId="1" fillId="0" borderId="15" xfId="1" applyNumberFormat="1" applyBorder="1"/>
    <xf numFmtId="41" fontId="6" fillId="0" borderId="9" xfId="1" applyNumberFormat="1" applyFont="1" applyBorder="1"/>
    <xf numFmtId="10" fontId="1" fillId="0" borderId="9" xfId="1" applyNumberFormat="1" applyBorder="1"/>
    <xf numFmtId="165" fontId="1" fillId="0" borderId="9" xfId="1" applyNumberFormat="1" applyBorder="1"/>
    <xf numFmtId="41" fontId="6" fillId="0" borderId="29" xfId="1" applyNumberFormat="1" applyFont="1" applyBorder="1"/>
    <xf numFmtId="41" fontId="1" fillId="0" borderId="25" xfId="1" applyNumberFormat="1" applyBorder="1"/>
    <xf numFmtId="164" fontId="6" fillId="0" borderId="5" xfId="0" applyNumberFormat="1" applyFont="1" applyBorder="1" applyAlignment="1">
      <alignment horizontal="center" vertical="top"/>
    </xf>
    <xf numFmtId="42" fontId="6" fillId="0" borderId="5" xfId="0" applyNumberFormat="1" applyFont="1" applyBorder="1"/>
    <xf numFmtId="14" fontId="6" fillId="0" borderId="0" xfId="0" applyNumberFormat="1" applyFont="1" applyAlignment="1">
      <alignment horizontal="right"/>
    </xf>
    <xf numFmtId="0" fontId="6" fillId="0" borderId="1" xfId="0" applyFont="1" applyBorder="1"/>
    <xf numFmtId="42" fontId="2" fillId="0" borderId="8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/>
    </xf>
    <xf numFmtId="14" fontId="6" fillId="0" borderId="0" xfId="0" applyNumberFormat="1" applyFont="1" applyAlignment="1" applyProtection="1">
      <alignment horizontal="center" vertical="center"/>
      <protection locked="0"/>
    </xf>
    <xf numFmtId="167" fontId="6" fillId="0" borderId="0" xfId="0" applyNumberFormat="1" applyFont="1" applyAlignment="1" applyProtection="1">
      <alignment horizontal="center" vertical="top"/>
      <protection locked="0"/>
    </xf>
    <xf numFmtId="168" fontId="6" fillId="0" borderId="0" xfId="0" applyNumberFormat="1" applyFont="1" applyAlignment="1" applyProtection="1">
      <alignment horizontal="center" vertical="top"/>
      <protection locked="0"/>
    </xf>
    <xf numFmtId="169" fontId="6" fillId="0" borderId="0" xfId="0" applyNumberFormat="1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42" fontId="1" fillId="0" borderId="0" xfId="0" applyNumberFormat="1" applyFont="1" applyAlignment="1" applyProtection="1">
      <alignment vertical="top"/>
      <protection locked="0"/>
    </xf>
    <xf numFmtId="14" fontId="1" fillId="0" borderId="0" xfId="0" applyNumberFormat="1" applyFont="1" applyAlignment="1" applyProtection="1">
      <alignment horizontal="center" vertical="top"/>
      <protection locked="0"/>
    </xf>
    <xf numFmtId="0" fontId="1" fillId="0" borderId="0" xfId="0" applyFont="1"/>
    <xf numFmtId="41" fontId="6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9" fontId="6" fillId="0" borderId="0" xfId="0" applyNumberFormat="1" applyFont="1" applyAlignment="1" applyProtection="1">
      <alignment horizontal="right"/>
      <protection locked="0"/>
    </xf>
    <xf numFmtId="0" fontId="13" fillId="0" borderId="0" xfId="0" applyFont="1" applyProtection="1">
      <protection locked="0"/>
    </xf>
    <xf numFmtId="41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14" fontId="6" fillId="0" borderId="0" xfId="0" applyNumberFormat="1" applyFont="1" applyAlignment="1" applyProtection="1">
      <alignment horizontal="right"/>
      <protection locked="0"/>
    </xf>
    <xf numFmtId="165" fontId="1" fillId="0" borderId="0" xfId="1" applyNumberForma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3" fillId="0" borderId="0" xfId="0" applyFont="1"/>
    <xf numFmtId="170" fontId="6" fillId="0" borderId="0" xfId="0" applyNumberFormat="1" applyFont="1" applyAlignment="1" applyProtection="1">
      <alignment vertical="top"/>
      <protection locked="0"/>
    </xf>
    <xf numFmtId="14" fontId="6" fillId="0" borderId="0" xfId="0" applyNumberFormat="1" applyFont="1" applyAlignment="1" applyProtection="1">
      <alignment vertical="top"/>
      <protection locked="0"/>
    </xf>
    <xf numFmtId="42" fontId="6" fillId="0" borderId="0" xfId="0" applyNumberFormat="1" applyFont="1" applyAlignment="1" applyProtection="1">
      <alignment horizontal="right"/>
      <protection locked="0"/>
    </xf>
    <xf numFmtId="42" fontId="1" fillId="0" borderId="0" xfId="0" applyNumberFormat="1" applyFont="1" applyAlignment="1">
      <alignment horizontal="right"/>
    </xf>
    <xf numFmtId="9" fontId="1" fillId="0" borderId="0" xfId="0" applyNumberFormat="1" applyFont="1" applyAlignment="1" applyProtection="1">
      <alignment horizontal="right"/>
      <protection locked="0"/>
    </xf>
    <xf numFmtId="44" fontId="6" fillId="0" borderId="0" xfId="0" applyNumberFormat="1" applyFont="1" applyProtection="1">
      <protection locked="0"/>
    </xf>
    <xf numFmtId="10" fontId="1" fillId="0" borderId="0" xfId="0" applyNumberFormat="1" applyFont="1" applyAlignment="1" applyProtection="1">
      <alignment vertical="top"/>
      <protection locked="0"/>
    </xf>
    <xf numFmtId="14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Alignment="1" applyProtection="1">
      <alignment horizontal="center" vertical="top"/>
      <protection locked="0"/>
    </xf>
    <xf numFmtId="168" fontId="1" fillId="0" borderId="0" xfId="0" applyNumberFormat="1" applyFont="1" applyAlignment="1" applyProtection="1">
      <alignment horizontal="center" vertical="top"/>
      <protection locked="0"/>
    </xf>
    <xf numFmtId="6" fontId="6" fillId="0" borderId="0" xfId="0" applyNumberFormat="1" applyFont="1" applyAlignment="1" applyProtection="1">
      <alignment vertical="top"/>
      <protection locked="0"/>
    </xf>
    <xf numFmtId="3" fontId="6" fillId="0" borderId="0" xfId="0" applyNumberFormat="1" applyFont="1" applyAlignment="1" applyProtection="1">
      <alignment vertical="top"/>
      <protection locked="0"/>
    </xf>
    <xf numFmtId="44" fontId="1" fillId="0" borderId="0" xfId="5" applyFont="1" applyAlignment="1" applyProtection="1">
      <alignment horizontal="right" vertical="top"/>
      <protection locked="0"/>
    </xf>
    <xf numFmtId="44" fontId="6" fillId="0" borderId="0" xfId="0" applyNumberFormat="1" applyFont="1" applyAlignment="1" applyProtection="1">
      <alignment horizontal="right" vertical="top"/>
      <protection locked="0"/>
    </xf>
    <xf numFmtId="44" fontId="1" fillId="0" borderId="0" xfId="0" applyNumberFormat="1" applyFont="1" applyProtection="1">
      <protection locked="0"/>
    </xf>
    <xf numFmtId="0" fontId="17" fillId="0" borderId="0" xfId="0" applyFont="1"/>
    <xf numFmtId="14" fontId="1" fillId="0" borderId="0" xfId="0" applyNumberFormat="1" applyFont="1" applyAlignment="1" applyProtection="1">
      <alignment horizontal="center"/>
      <protection locked="0"/>
    </xf>
    <xf numFmtId="44" fontId="2" fillId="0" borderId="8" xfId="0" applyNumberFormat="1" applyFont="1" applyBorder="1" applyAlignment="1">
      <alignment horizontal="left" vertical="top"/>
    </xf>
    <xf numFmtId="44" fontId="1" fillId="0" borderId="0" xfId="0" applyNumberFormat="1" applyFont="1" applyAlignment="1" applyProtection="1">
      <alignment horizontal="right" vertical="top"/>
      <protection locked="0"/>
    </xf>
    <xf numFmtId="44" fontId="6" fillId="0" borderId="0" xfId="0" applyNumberFormat="1" applyFont="1" applyAlignment="1">
      <alignment horizontal="right" vertical="top"/>
    </xf>
    <xf numFmtId="44" fontId="6" fillId="0" borderId="0" xfId="0" applyNumberFormat="1" applyFont="1" applyAlignment="1" applyProtection="1">
      <alignment vertical="top"/>
      <protection locked="0"/>
    </xf>
    <xf numFmtId="44" fontId="6" fillId="0" borderId="0" xfId="0" applyNumberFormat="1" applyFont="1" applyAlignment="1">
      <alignment vertical="top"/>
    </xf>
    <xf numFmtId="14" fontId="6" fillId="2" borderId="0" xfId="0" applyNumberFormat="1" applyFont="1" applyFill="1" applyAlignment="1" applyProtection="1">
      <alignment horizontal="center" vertical="top"/>
      <protection locked="0"/>
    </xf>
    <xf numFmtId="42" fontId="6" fillId="2" borderId="0" xfId="0" applyNumberFormat="1" applyFont="1" applyFill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right"/>
      <protection locked="0"/>
    </xf>
    <xf numFmtId="42" fontId="6" fillId="0" borderId="0" xfId="0" applyNumberFormat="1" applyFont="1" applyFill="1" applyAlignment="1" applyProtection="1">
      <alignment vertical="top"/>
      <protection locked="0"/>
    </xf>
    <xf numFmtId="44" fontId="6" fillId="0" borderId="0" xfId="0" applyNumberFormat="1" applyFont="1" applyFill="1" applyAlignment="1" applyProtection="1">
      <alignment horizontal="right" vertical="top"/>
      <protection locked="0"/>
    </xf>
    <xf numFmtId="10" fontId="6" fillId="0" borderId="0" xfId="0" applyNumberFormat="1" applyFont="1" applyFill="1" applyAlignment="1" applyProtection="1">
      <alignment vertical="top"/>
      <protection locked="0"/>
    </xf>
    <xf numFmtId="44" fontId="6" fillId="0" borderId="0" xfId="0" applyNumberFormat="1" applyFont="1" applyFill="1" applyAlignment="1" applyProtection="1">
      <alignment vertical="top"/>
      <protection locked="0"/>
    </xf>
    <xf numFmtId="42" fontId="1" fillId="0" borderId="0" xfId="0" applyNumberFormat="1" applyFont="1" applyFill="1" applyAlignment="1" applyProtection="1">
      <alignment vertical="top"/>
      <protection locked="0"/>
    </xf>
    <xf numFmtId="0" fontId="6" fillId="0" borderId="0" xfId="0" applyFont="1" applyFill="1" applyAlignment="1" applyProtection="1">
      <alignment horizontal="right"/>
      <protection locked="0"/>
    </xf>
    <xf numFmtId="14" fontId="6" fillId="0" borderId="0" xfId="0" applyNumberFormat="1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right"/>
      <protection locked="0"/>
    </xf>
    <xf numFmtId="41" fontId="1" fillId="0" borderId="0" xfId="0" applyNumberFormat="1" applyFont="1" applyFill="1" applyProtection="1">
      <protection locked="0"/>
    </xf>
    <xf numFmtId="170" fontId="6" fillId="0" borderId="0" xfId="0" applyNumberFormat="1" applyFont="1" applyFill="1" applyAlignment="1" applyProtection="1">
      <alignment vertical="top"/>
      <protection locked="0"/>
    </xf>
    <xf numFmtId="14" fontId="1" fillId="0" borderId="0" xfId="0" applyNumberFormat="1" applyFont="1" applyFill="1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42" fontId="1" fillId="2" borderId="0" xfId="0" applyNumberFormat="1" applyFont="1" applyFill="1" applyAlignment="1" applyProtection="1">
      <alignment horizontal="right" vertical="top"/>
      <protection locked="0"/>
    </xf>
    <xf numFmtId="44" fontId="6" fillId="0" borderId="0" xfId="0" applyNumberFormat="1" applyFont="1" applyAlignment="1" applyProtection="1">
      <protection locked="0"/>
    </xf>
    <xf numFmtId="42" fontId="6" fillId="0" borderId="1" xfId="0" applyNumberFormat="1" applyFont="1" applyFill="1" applyBorder="1" applyAlignment="1" applyProtection="1">
      <alignment vertical="top"/>
      <protection locked="0"/>
    </xf>
    <xf numFmtId="0" fontId="10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1" xfId="0" applyFont="1" applyBorder="1"/>
    <xf numFmtId="0" fontId="4" fillId="0" borderId="4" xfId="0" applyFont="1" applyBorder="1"/>
    <xf numFmtId="0" fontId="0" fillId="0" borderId="28" xfId="0" applyBorder="1"/>
    <xf numFmtId="0" fontId="0" fillId="0" borderId="11" xfId="0" applyBorder="1"/>
    <xf numFmtId="0" fontId="0" fillId="0" borderId="16" xfId="0" applyBorder="1"/>
    <xf numFmtId="0" fontId="0" fillId="0" borderId="2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4" xfId="0" applyBorder="1"/>
    <xf numFmtId="0" fontId="0" fillId="0" borderId="13" xfId="0" applyBorder="1" applyAlignment="1">
      <alignment horizontal="center"/>
    </xf>
  </cellXfs>
  <cellStyles count="6">
    <cellStyle name="Comma" xfId="1" builtinId="3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Currency" xfId="5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-NAS02\Estimating\2018%20Bids\2018%20Bid%20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-NAS02\Estimating\2018%20Bids\_2017%20Bid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d Log"/>
      <sheetName val="Totals"/>
      <sheetName val="Table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/>
      <sheetData sheetId="1"/>
      <sheetData sheetId="2">
        <row r="5">
          <cell r="J5" t="str">
            <v>Pending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Bid Log"/>
      <sheetName val="Total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 refreshError="1">
        <row r="5">
          <cell r="J5" t="str">
            <v>Pending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H720"/>
  <sheetViews>
    <sheetView tabSelected="1" topLeftCell="B1" zoomScale="90" zoomScaleNormal="90" workbookViewId="0">
      <pane ySplit="1" topLeftCell="A293" activePane="bottomLeft" state="frozen"/>
      <selection activeCell="F1" sqref="F1"/>
      <selection pane="bottomLeft" activeCell="A319" sqref="A319:XFD319"/>
    </sheetView>
  </sheetViews>
  <sheetFormatPr defaultColWidth="9.42578125" defaultRowHeight="12.75"/>
  <cols>
    <col min="1" max="1" width="11.42578125" style="51" customWidth="1"/>
    <col min="2" max="2" width="47.28515625" style="24" customWidth="1"/>
    <col min="3" max="3" width="35.85546875" style="24" bestFit="1" customWidth="1"/>
    <col min="4" max="4" width="26.85546875" style="24" customWidth="1"/>
    <col min="5" max="5" width="19" style="24" bestFit="1" customWidth="1"/>
    <col min="6" max="6" width="8" style="24" customWidth="1"/>
    <col min="7" max="7" width="8.85546875" style="24" customWidth="1"/>
    <col min="8" max="8" width="13.42578125" style="24" customWidth="1"/>
    <col min="9" max="9" width="12.85546875" style="24" customWidth="1"/>
    <col min="10" max="10" width="18.85546875" style="24" customWidth="1"/>
    <col min="11" max="11" width="13.5703125" style="24" customWidth="1"/>
    <col min="12" max="12" width="12" style="24" customWidth="1"/>
    <col min="13" max="13" width="9.28515625" style="24" customWidth="1"/>
    <col min="14" max="14" width="7" style="24" customWidth="1"/>
    <col min="15" max="15" width="11" style="24" customWidth="1"/>
    <col min="16" max="16" width="13.42578125" style="52" customWidth="1"/>
    <col min="17" max="17" width="13.42578125" style="184" customWidth="1"/>
    <col min="18" max="19" width="12.28515625" style="24" customWidth="1"/>
    <col min="20" max="20" width="11.28515625" style="24" customWidth="1"/>
    <col min="21" max="21" width="11" style="24" customWidth="1"/>
    <col min="22" max="22" width="10.140625" style="24" customWidth="1"/>
    <col min="23" max="23" width="8.28515625" style="24" customWidth="1"/>
    <col min="24" max="24" width="8" style="24" customWidth="1"/>
    <col min="25" max="25" width="10" style="24" customWidth="1"/>
    <col min="26" max="26" width="11.42578125" style="24" customWidth="1"/>
    <col min="27" max="27" width="14.42578125" style="48" customWidth="1"/>
    <col min="28" max="28" width="14.5703125" style="48" customWidth="1"/>
    <col min="29" max="29" width="17.42578125" style="48" customWidth="1"/>
    <col min="30" max="31" width="12.5703125" style="48" customWidth="1"/>
    <col min="32" max="32" width="12.42578125" style="24" customWidth="1"/>
    <col min="33" max="33" width="10" style="53" customWidth="1"/>
    <col min="34" max="34" width="16.140625" style="24" customWidth="1"/>
    <col min="35" max="35" width="15.5703125" style="24" customWidth="1"/>
    <col min="36" max="36" width="15.42578125" style="24" customWidth="1"/>
    <col min="37" max="37" width="13.28515625" style="24" customWidth="1"/>
    <col min="38" max="38" width="15.28515625" style="24" customWidth="1"/>
    <col min="39" max="39" width="11.5703125" style="24" customWidth="1"/>
    <col min="40" max="40" width="13.42578125" style="24" customWidth="1"/>
    <col min="41" max="43" width="13.5703125" style="24" customWidth="1"/>
    <col min="44" max="44" width="13" style="24" customWidth="1"/>
    <col min="45" max="45" width="13.5703125" style="24" customWidth="1"/>
    <col min="46" max="47" width="12.5703125" style="24" customWidth="1"/>
    <col min="48" max="48" width="9.42578125" style="24" customWidth="1"/>
    <col min="49" max="49" width="12.42578125" style="63" customWidth="1"/>
    <col min="50" max="50" width="9.42578125" style="24" customWidth="1"/>
    <col min="51" max="51" width="12.42578125" style="63" customWidth="1"/>
    <col min="52" max="52" width="9.42578125" style="24" customWidth="1"/>
    <col min="53" max="53" width="11.42578125" style="63" customWidth="1"/>
    <col min="54" max="54" width="9.42578125" style="24" customWidth="1"/>
    <col min="55" max="55" width="11.42578125" style="63" customWidth="1"/>
    <col min="56" max="56" width="9.42578125" style="24" customWidth="1"/>
    <col min="57" max="57" width="13.85546875" style="63" customWidth="1"/>
    <col min="58" max="58" width="9.42578125" style="24" customWidth="1"/>
    <col min="59" max="59" width="12.42578125" style="63" customWidth="1"/>
    <col min="60" max="60" width="41" style="24" customWidth="1"/>
    <col min="61" max="61" width="9" style="24" customWidth="1"/>
    <col min="62" max="62" width="9.42578125" style="24" customWidth="1"/>
    <col min="63" max="16384" width="9.42578125" style="24"/>
  </cols>
  <sheetData>
    <row r="1" spans="1:61" s="62" customFormat="1" ht="12.75" customHeight="1">
      <c r="A1" s="55" t="s">
        <v>111</v>
      </c>
      <c r="B1" s="56" t="s">
        <v>8</v>
      </c>
      <c r="C1" s="56" t="s">
        <v>9</v>
      </c>
      <c r="D1" s="56" t="s">
        <v>108</v>
      </c>
      <c r="E1" s="56" t="s">
        <v>20</v>
      </c>
      <c r="F1" s="56" t="s">
        <v>19</v>
      </c>
      <c r="G1" s="56" t="s">
        <v>87</v>
      </c>
      <c r="H1" s="56" t="s">
        <v>86</v>
      </c>
      <c r="I1" s="56" t="s">
        <v>11</v>
      </c>
      <c r="J1" s="56" t="s">
        <v>36</v>
      </c>
      <c r="K1" s="56" t="s">
        <v>82</v>
      </c>
      <c r="L1" s="56" t="s">
        <v>70</v>
      </c>
      <c r="M1" s="56" t="s">
        <v>295</v>
      </c>
      <c r="N1" s="56" t="s">
        <v>110</v>
      </c>
      <c r="O1" s="56" t="s">
        <v>2</v>
      </c>
      <c r="P1" s="140" t="s">
        <v>64</v>
      </c>
      <c r="Q1" s="180" t="s">
        <v>304</v>
      </c>
      <c r="R1" s="54" t="s">
        <v>118</v>
      </c>
      <c r="S1" s="54" t="s">
        <v>119</v>
      </c>
      <c r="T1" s="54" t="s">
        <v>120</v>
      </c>
      <c r="U1" s="54" t="s">
        <v>121</v>
      </c>
      <c r="V1" s="54" t="s">
        <v>122</v>
      </c>
      <c r="W1" s="54" t="s">
        <v>123</v>
      </c>
      <c r="X1" s="54" t="s">
        <v>84</v>
      </c>
      <c r="Y1" s="54" t="s">
        <v>85</v>
      </c>
      <c r="Z1" s="54" t="s">
        <v>159</v>
      </c>
      <c r="AA1" s="141" t="s">
        <v>53</v>
      </c>
      <c r="AB1" s="54" t="s">
        <v>170</v>
      </c>
      <c r="AC1" s="54" t="s">
        <v>173</v>
      </c>
      <c r="AD1" s="54" t="s">
        <v>171</v>
      </c>
      <c r="AE1" s="54" t="s">
        <v>172</v>
      </c>
      <c r="AF1" s="56" t="s">
        <v>141</v>
      </c>
      <c r="AG1" s="57" t="s">
        <v>0</v>
      </c>
      <c r="AH1" s="54" t="s">
        <v>124</v>
      </c>
      <c r="AI1" s="54" t="s">
        <v>164</v>
      </c>
      <c r="AJ1" s="58" t="s">
        <v>89</v>
      </c>
      <c r="AK1" s="56" t="s">
        <v>112</v>
      </c>
      <c r="AL1" s="56" t="s">
        <v>90</v>
      </c>
      <c r="AM1" s="56" t="s">
        <v>113</v>
      </c>
      <c r="AN1" s="56" t="s">
        <v>91</v>
      </c>
      <c r="AO1" s="56" t="s">
        <v>117</v>
      </c>
      <c r="AP1" s="56" t="s">
        <v>92</v>
      </c>
      <c r="AQ1" s="56" t="s">
        <v>116</v>
      </c>
      <c r="AR1" s="56" t="s">
        <v>93</v>
      </c>
      <c r="AS1" s="56" t="s">
        <v>115</v>
      </c>
      <c r="AT1" s="56" t="s">
        <v>94</v>
      </c>
      <c r="AU1" s="59" t="s">
        <v>114</v>
      </c>
      <c r="AV1" s="58" t="s">
        <v>95</v>
      </c>
      <c r="AW1" s="60" t="s">
        <v>96</v>
      </c>
      <c r="AX1" s="56" t="s">
        <v>97</v>
      </c>
      <c r="AY1" s="60" t="s">
        <v>98</v>
      </c>
      <c r="AZ1" s="56" t="s">
        <v>99</v>
      </c>
      <c r="BA1" s="60" t="s">
        <v>100</v>
      </c>
      <c r="BB1" s="56" t="s">
        <v>101</v>
      </c>
      <c r="BC1" s="60" t="s">
        <v>102</v>
      </c>
      <c r="BD1" s="56" t="s">
        <v>103</v>
      </c>
      <c r="BE1" s="60" t="s">
        <v>104</v>
      </c>
      <c r="BF1" s="56" t="s">
        <v>105</v>
      </c>
      <c r="BG1" s="61" t="s">
        <v>106</v>
      </c>
      <c r="BH1" s="56" t="s">
        <v>109</v>
      </c>
      <c r="BI1" s="56"/>
    </row>
    <row r="2" spans="1:61" s="42" customFormat="1" ht="12.6" customHeight="1">
      <c r="A2" s="144">
        <v>19001</v>
      </c>
      <c r="B2" s="146" t="s">
        <v>348</v>
      </c>
      <c r="C2" s="147" t="s">
        <v>349</v>
      </c>
      <c r="D2" s="146" t="s">
        <v>350</v>
      </c>
      <c r="E2" s="147" t="s">
        <v>351</v>
      </c>
      <c r="F2" s="146" t="s">
        <v>27</v>
      </c>
      <c r="G2" s="155" t="s">
        <v>165</v>
      </c>
      <c r="H2" s="155">
        <v>18162</v>
      </c>
      <c r="I2" s="155" t="s">
        <v>12</v>
      </c>
      <c r="J2" s="155" t="s">
        <v>38</v>
      </c>
      <c r="K2" s="155" t="s">
        <v>83</v>
      </c>
      <c r="L2" s="155" t="s">
        <v>297</v>
      </c>
      <c r="M2" s="155" t="s">
        <v>73</v>
      </c>
      <c r="N2" s="155" t="s">
        <v>27</v>
      </c>
      <c r="O2" s="149">
        <v>43347</v>
      </c>
      <c r="P2" s="148">
        <v>558438</v>
      </c>
      <c r="Q2" s="181">
        <f>P2/H2</f>
        <v>30.74760488932937</v>
      </c>
      <c r="R2" s="148"/>
      <c r="S2" s="148"/>
      <c r="T2" s="148"/>
      <c r="U2" s="148"/>
      <c r="V2" s="148"/>
      <c r="W2" s="148"/>
      <c r="X2" s="169"/>
      <c r="Y2" s="169"/>
      <c r="Z2" s="148"/>
      <c r="AA2" s="156" t="s">
        <v>55</v>
      </c>
      <c r="AB2" s="167"/>
      <c r="AC2" s="166">
        <f>IF(AA2=[1]Tables!J$5,AB2*P2,)</f>
        <v>0</v>
      </c>
      <c r="AD2" s="170"/>
      <c r="AE2" s="170"/>
      <c r="AF2" s="149"/>
      <c r="AG2" s="172"/>
      <c r="AH2" s="148"/>
      <c r="AI2" s="148"/>
      <c r="AJ2" s="146"/>
      <c r="AK2" s="146"/>
      <c r="AL2" s="146" t="s">
        <v>192</v>
      </c>
      <c r="AM2" s="146" t="s">
        <v>352</v>
      </c>
      <c r="AW2" s="40"/>
      <c r="AY2" s="40"/>
      <c r="BA2" s="40"/>
      <c r="BC2" s="40"/>
      <c r="BE2" s="40"/>
      <c r="BG2" s="40"/>
    </row>
    <row r="3" spans="1:61" s="42" customFormat="1" ht="12.75" customHeight="1">
      <c r="A3" s="144">
        <v>19002</v>
      </c>
      <c r="B3" s="146" t="s">
        <v>353</v>
      </c>
      <c r="C3" s="147" t="s">
        <v>354</v>
      </c>
      <c r="D3" s="146"/>
      <c r="E3" s="147" t="s">
        <v>355</v>
      </c>
      <c r="F3" s="146" t="s">
        <v>27</v>
      </c>
      <c r="G3" s="151" t="s">
        <v>165</v>
      </c>
      <c r="H3" s="151">
        <v>180000</v>
      </c>
      <c r="I3" s="151" t="s">
        <v>148</v>
      </c>
      <c r="J3" s="151" t="s">
        <v>37</v>
      </c>
      <c r="K3" s="151" t="s">
        <v>81</v>
      </c>
      <c r="L3" s="151" t="s">
        <v>72</v>
      </c>
      <c r="M3" s="151" t="s">
        <v>73</v>
      </c>
      <c r="N3" s="151" t="s">
        <v>27</v>
      </c>
      <c r="O3" s="45">
        <v>43340</v>
      </c>
      <c r="P3" s="40">
        <v>24897</v>
      </c>
      <c r="Q3" s="176"/>
      <c r="R3" s="40">
        <v>16252</v>
      </c>
      <c r="S3" s="40"/>
      <c r="T3" s="40"/>
      <c r="U3" s="40"/>
      <c r="V3" s="40"/>
      <c r="W3" s="40"/>
      <c r="X3" s="41"/>
      <c r="Y3" s="41"/>
      <c r="Z3" s="40"/>
      <c r="AA3" s="152" t="s">
        <v>57</v>
      </c>
      <c r="AB3" s="153">
        <v>0.3</v>
      </c>
      <c r="AC3" s="166">
        <f>IF(AA3=Tables!J$5,AB3*P3,)</f>
        <v>0</v>
      </c>
      <c r="AD3" s="157"/>
      <c r="AE3" s="157"/>
      <c r="AF3" s="45"/>
      <c r="AG3" s="145"/>
      <c r="AH3" s="40"/>
      <c r="AI3" s="40"/>
      <c r="AK3" s="146"/>
      <c r="AL3" s="42" t="s">
        <v>245</v>
      </c>
      <c r="AM3" s="146" t="s">
        <v>356</v>
      </c>
      <c r="AN3" s="42" t="s">
        <v>250</v>
      </c>
      <c r="AO3" s="146" t="s">
        <v>399</v>
      </c>
      <c r="AV3" s="146"/>
      <c r="AW3" s="40"/>
      <c r="AX3" s="146"/>
      <c r="AY3" s="40"/>
      <c r="AZ3" s="146"/>
      <c r="BA3" s="40"/>
      <c r="BC3" s="40"/>
      <c r="BE3" s="40"/>
      <c r="BG3" s="40"/>
    </row>
    <row r="4" spans="1:61" s="42" customFormat="1" ht="12.75" customHeight="1">
      <c r="A4" s="144">
        <v>19003</v>
      </c>
      <c r="B4" s="150" t="s">
        <v>357</v>
      </c>
      <c r="C4" s="147" t="s">
        <v>358</v>
      </c>
      <c r="D4" s="146" t="s">
        <v>359</v>
      </c>
      <c r="E4" s="147" t="s">
        <v>360</v>
      </c>
      <c r="F4" s="146" t="s">
        <v>27</v>
      </c>
      <c r="G4" s="155" t="s">
        <v>165</v>
      </c>
      <c r="H4" s="151"/>
      <c r="I4" s="151" t="s">
        <v>16</v>
      </c>
      <c r="J4" s="151" t="s">
        <v>39</v>
      </c>
      <c r="K4" s="151" t="s">
        <v>83</v>
      </c>
      <c r="L4" s="151" t="s">
        <v>313</v>
      </c>
      <c r="M4" s="151" t="s">
        <v>289</v>
      </c>
      <c r="N4" s="155" t="s">
        <v>27</v>
      </c>
      <c r="O4" s="45">
        <v>43350</v>
      </c>
      <c r="P4" s="163">
        <v>42429</v>
      </c>
      <c r="Q4" s="176"/>
      <c r="R4" s="40"/>
      <c r="S4" s="40"/>
      <c r="T4" s="40"/>
      <c r="U4" s="40"/>
      <c r="V4" s="40"/>
      <c r="W4" s="40"/>
      <c r="X4" s="41"/>
      <c r="Y4" s="41"/>
      <c r="Z4" s="40"/>
      <c r="AA4" s="152" t="s">
        <v>56</v>
      </c>
      <c r="AB4" s="153"/>
      <c r="AC4" s="166">
        <f>IF(AA4=Tables!J$5,AB4*P4,)</f>
        <v>0</v>
      </c>
      <c r="AD4" s="157"/>
      <c r="AE4" s="157"/>
      <c r="AF4" s="45"/>
      <c r="AG4" s="145"/>
      <c r="AH4" s="40"/>
      <c r="AI4" s="40"/>
      <c r="AL4" s="146"/>
      <c r="AM4" s="146"/>
      <c r="AW4" s="40"/>
      <c r="AY4" s="40"/>
      <c r="BA4" s="40"/>
      <c r="BC4" s="40"/>
      <c r="BE4" s="40"/>
      <c r="BG4" s="40"/>
    </row>
    <row r="5" spans="1:61" s="42" customFormat="1" ht="12.75" customHeight="1">
      <c r="A5" s="144">
        <v>19004</v>
      </c>
      <c r="B5" s="150" t="s">
        <v>361</v>
      </c>
      <c r="C5" s="147" t="s">
        <v>362</v>
      </c>
      <c r="D5" s="146" t="s">
        <v>363</v>
      </c>
      <c r="E5" s="147" t="s">
        <v>360</v>
      </c>
      <c r="F5" s="146" t="s">
        <v>27</v>
      </c>
      <c r="G5" s="151" t="s">
        <v>165</v>
      </c>
      <c r="H5" s="151">
        <v>8031</v>
      </c>
      <c r="I5" s="151" t="s">
        <v>12</v>
      </c>
      <c r="J5" s="151" t="s">
        <v>39</v>
      </c>
      <c r="K5" s="151" t="s">
        <v>83</v>
      </c>
      <c r="L5" s="151" t="s">
        <v>297</v>
      </c>
      <c r="M5" s="151" t="s">
        <v>73</v>
      </c>
      <c r="N5" s="151" t="s">
        <v>27</v>
      </c>
      <c r="O5" s="45">
        <v>39696</v>
      </c>
      <c r="P5" s="40">
        <v>121497</v>
      </c>
      <c r="Q5" s="176">
        <f>P5/H5</f>
        <v>15.128502054538663</v>
      </c>
      <c r="R5" s="40"/>
      <c r="S5" s="40"/>
      <c r="T5" s="40"/>
      <c r="U5" s="40"/>
      <c r="V5" s="40"/>
      <c r="W5" s="40"/>
      <c r="X5" s="41"/>
      <c r="Y5" s="41"/>
      <c r="Z5" s="40"/>
      <c r="AA5" s="152" t="s">
        <v>55</v>
      </c>
      <c r="AB5" s="153"/>
      <c r="AC5" s="166">
        <f>IF(AA5=Tables!J$5,AB5*P5,)</f>
        <v>0</v>
      </c>
      <c r="AD5" s="157"/>
      <c r="AE5" s="157"/>
      <c r="AF5" s="45"/>
      <c r="AG5" s="145"/>
      <c r="AH5" s="40"/>
      <c r="AI5" s="40"/>
      <c r="AL5" s="42" t="s">
        <v>211</v>
      </c>
      <c r="AM5" s="146" t="s">
        <v>364</v>
      </c>
      <c r="AW5" s="40"/>
      <c r="AY5" s="40"/>
      <c r="BA5" s="40"/>
      <c r="BC5" s="40"/>
      <c r="BE5" s="40"/>
      <c r="BG5" s="40"/>
    </row>
    <row r="6" spans="1:61" s="42" customFormat="1" ht="12.75" customHeight="1">
      <c r="A6" s="144">
        <v>19005</v>
      </c>
      <c r="B6" s="150" t="s">
        <v>365</v>
      </c>
      <c r="C6" s="147" t="s">
        <v>366</v>
      </c>
      <c r="D6" s="146" t="s">
        <v>367</v>
      </c>
      <c r="E6" s="147" t="s">
        <v>368</v>
      </c>
      <c r="F6" s="146" t="s">
        <v>27</v>
      </c>
      <c r="G6" s="155" t="s">
        <v>166</v>
      </c>
      <c r="H6" s="151">
        <v>1097</v>
      </c>
      <c r="I6" s="155" t="s">
        <v>14</v>
      </c>
      <c r="J6" s="155" t="s">
        <v>39</v>
      </c>
      <c r="K6" s="155" t="s">
        <v>83</v>
      </c>
      <c r="L6" s="151" t="s">
        <v>342</v>
      </c>
      <c r="M6" s="151" t="s">
        <v>73</v>
      </c>
      <c r="N6" s="151" t="s">
        <v>27</v>
      </c>
      <c r="O6" s="45">
        <v>43355</v>
      </c>
      <c r="P6" s="163">
        <v>185941</v>
      </c>
      <c r="Q6" s="176"/>
      <c r="R6" s="40"/>
      <c r="S6" s="40"/>
      <c r="T6" s="40"/>
      <c r="U6" s="40"/>
      <c r="V6" s="40"/>
      <c r="W6" s="40"/>
      <c r="X6" s="41"/>
      <c r="Y6" s="41"/>
      <c r="Z6" s="40"/>
      <c r="AA6" s="152" t="s">
        <v>55</v>
      </c>
      <c r="AB6" s="153"/>
      <c r="AC6" s="166">
        <f>IF(AA6=Tables!J$5,AB6*P6,)</f>
        <v>0</v>
      </c>
      <c r="AD6" s="157"/>
      <c r="AE6" s="157"/>
      <c r="AF6" s="45"/>
      <c r="AG6" s="145"/>
      <c r="AH6" s="40"/>
      <c r="AI6" s="40"/>
      <c r="AL6" s="146"/>
      <c r="AM6" s="146"/>
      <c r="AW6" s="40"/>
      <c r="AY6" s="40"/>
      <c r="BA6" s="40"/>
      <c r="BC6" s="40"/>
      <c r="BE6" s="40"/>
      <c r="BG6" s="40"/>
    </row>
    <row r="7" spans="1:61" s="42" customFormat="1" ht="12.75" customHeight="1">
      <c r="A7" s="144">
        <v>19006</v>
      </c>
      <c r="B7" s="150" t="s">
        <v>369</v>
      </c>
      <c r="C7" s="147" t="s">
        <v>370</v>
      </c>
      <c r="D7" s="146" t="s">
        <v>371</v>
      </c>
      <c r="E7" s="147" t="s">
        <v>355</v>
      </c>
      <c r="F7" s="146" t="s">
        <v>27</v>
      </c>
      <c r="G7" s="151" t="s">
        <v>165</v>
      </c>
      <c r="H7" s="151"/>
      <c r="I7" s="155" t="s">
        <v>16</v>
      </c>
      <c r="J7" s="151" t="s">
        <v>145</v>
      </c>
      <c r="K7" s="151" t="s">
        <v>107</v>
      </c>
      <c r="L7" s="151" t="s">
        <v>313</v>
      </c>
      <c r="M7" s="151" t="s">
        <v>289</v>
      </c>
      <c r="N7" s="151" t="s">
        <v>27</v>
      </c>
      <c r="O7" s="45">
        <v>43342</v>
      </c>
      <c r="P7" s="40">
        <v>3600</v>
      </c>
      <c r="Q7" s="176" t="e">
        <f>P7/H7</f>
        <v>#DIV/0!</v>
      </c>
      <c r="R7" s="40"/>
      <c r="S7" s="40"/>
      <c r="T7" s="40"/>
      <c r="U7" s="40"/>
      <c r="V7" s="40"/>
      <c r="W7" s="40"/>
      <c r="X7" s="41"/>
      <c r="Y7" s="41"/>
      <c r="Z7" s="40"/>
      <c r="AA7" s="152" t="s">
        <v>56</v>
      </c>
      <c r="AB7" s="153"/>
      <c r="AC7" s="166">
        <f>IF(AA7=Tables!J$5,AB7*P7,)</f>
        <v>0</v>
      </c>
      <c r="AD7" s="157"/>
      <c r="AE7" s="157"/>
      <c r="AF7" s="45"/>
      <c r="AG7" s="145"/>
      <c r="AH7" s="40"/>
      <c r="AI7" s="40"/>
      <c r="AL7" s="146"/>
      <c r="AM7" s="146"/>
      <c r="AW7" s="40"/>
      <c r="AY7" s="40"/>
      <c r="BA7" s="40"/>
      <c r="BC7" s="40"/>
      <c r="BE7" s="40"/>
      <c r="BG7" s="40"/>
    </row>
    <row r="8" spans="1:61" s="42" customFormat="1" ht="12.75" customHeight="1">
      <c r="A8" s="144">
        <v>19007</v>
      </c>
      <c r="B8" s="150" t="s">
        <v>372</v>
      </c>
      <c r="C8" s="147" t="s">
        <v>373</v>
      </c>
      <c r="D8" s="146" t="s">
        <v>374</v>
      </c>
      <c r="E8" s="147" t="s">
        <v>375</v>
      </c>
      <c r="F8" s="146" t="s">
        <v>27</v>
      </c>
      <c r="G8" s="151" t="s">
        <v>165</v>
      </c>
      <c r="H8" s="151"/>
      <c r="I8" s="151" t="s">
        <v>12</v>
      </c>
      <c r="J8" s="151" t="s">
        <v>38</v>
      </c>
      <c r="K8" s="151" t="s">
        <v>107</v>
      </c>
      <c r="L8" s="151" t="s">
        <v>158</v>
      </c>
      <c r="M8" s="151" t="s">
        <v>289</v>
      </c>
      <c r="N8" s="151" t="s">
        <v>27</v>
      </c>
      <c r="O8" s="45">
        <v>43381</v>
      </c>
      <c r="P8" s="40">
        <v>21870</v>
      </c>
      <c r="Q8" s="176"/>
      <c r="R8" s="40"/>
      <c r="S8" s="40"/>
      <c r="T8" s="40"/>
      <c r="U8" s="40"/>
      <c r="V8" s="40"/>
      <c r="W8" s="40"/>
      <c r="X8" s="41"/>
      <c r="Y8" s="41"/>
      <c r="Z8" s="40"/>
      <c r="AA8" s="152" t="s">
        <v>56</v>
      </c>
      <c r="AB8" s="153"/>
      <c r="AC8" s="166">
        <f>IF(AA8=Tables!J$5,AB8*P8,)</f>
        <v>0</v>
      </c>
      <c r="AD8" s="157"/>
      <c r="AE8" s="157"/>
      <c r="AF8" s="45"/>
      <c r="AG8" s="145"/>
      <c r="AH8" s="40"/>
      <c r="AI8" s="40"/>
      <c r="AL8" s="146"/>
      <c r="AM8" s="146"/>
      <c r="AW8" s="40"/>
      <c r="AY8" s="40"/>
      <c r="BA8" s="40"/>
      <c r="BC8" s="40"/>
      <c r="BE8" s="40"/>
      <c r="BG8" s="40"/>
    </row>
    <row r="9" spans="1:61" s="42" customFormat="1" ht="12.75" customHeight="1">
      <c r="A9" s="144">
        <v>19008</v>
      </c>
      <c r="B9" s="146" t="s">
        <v>376</v>
      </c>
      <c r="C9" s="147" t="s">
        <v>362</v>
      </c>
      <c r="D9" s="146" t="s">
        <v>393</v>
      </c>
      <c r="E9" s="147" t="s">
        <v>360</v>
      </c>
      <c r="F9" s="146" t="s">
        <v>27</v>
      </c>
      <c r="G9" s="155" t="s">
        <v>165</v>
      </c>
      <c r="H9" s="151">
        <v>96017</v>
      </c>
      <c r="I9" s="155" t="s">
        <v>12</v>
      </c>
      <c r="J9" s="155" t="s">
        <v>39</v>
      </c>
      <c r="K9" s="155" t="s">
        <v>83</v>
      </c>
      <c r="L9" s="155" t="s">
        <v>297</v>
      </c>
      <c r="M9" s="155" t="s">
        <v>73</v>
      </c>
      <c r="N9" s="155" t="s">
        <v>27</v>
      </c>
      <c r="O9" s="45">
        <v>43355</v>
      </c>
      <c r="P9" s="40">
        <v>1543523</v>
      </c>
      <c r="Q9" s="176">
        <f>P9/H9</f>
        <v>16.075517877042607</v>
      </c>
      <c r="R9" s="40"/>
      <c r="S9" s="40"/>
      <c r="T9" s="40"/>
      <c r="U9" s="40"/>
      <c r="V9" s="40"/>
      <c r="W9" s="40"/>
      <c r="X9" s="41"/>
      <c r="Y9" s="41"/>
      <c r="Z9" s="40"/>
      <c r="AA9" s="152" t="s">
        <v>55</v>
      </c>
      <c r="AB9" s="153"/>
      <c r="AC9" s="166">
        <f>IF(AA9=Tables!J$5,AB9*P9,)</f>
        <v>0</v>
      </c>
      <c r="AD9" s="157"/>
      <c r="AE9" s="157"/>
      <c r="AF9" s="45"/>
      <c r="AG9" s="145"/>
      <c r="AH9" s="40"/>
      <c r="AI9" s="40"/>
      <c r="AL9" s="146" t="s">
        <v>256</v>
      </c>
      <c r="AM9" s="146" t="s">
        <v>377</v>
      </c>
      <c r="AN9" s="42" t="s">
        <v>245</v>
      </c>
      <c r="AO9" s="146" t="s">
        <v>385</v>
      </c>
      <c r="AW9" s="40"/>
      <c r="AY9" s="40"/>
      <c r="BA9" s="40"/>
      <c r="BC9" s="40"/>
      <c r="BE9" s="40"/>
      <c r="BG9" s="40"/>
    </row>
    <row r="10" spans="1:61" s="42" customFormat="1" ht="12.75" customHeight="1">
      <c r="A10" s="144">
        <v>19009</v>
      </c>
      <c r="B10" s="146" t="s">
        <v>378</v>
      </c>
      <c r="C10" s="147" t="s">
        <v>379</v>
      </c>
      <c r="D10" s="146" t="s">
        <v>359</v>
      </c>
      <c r="E10" s="147" t="s">
        <v>360</v>
      </c>
      <c r="F10" s="146" t="s">
        <v>27</v>
      </c>
      <c r="G10" s="151" t="s">
        <v>165</v>
      </c>
      <c r="H10" s="151"/>
      <c r="I10" s="151" t="s">
        <v>16</v>
      </c>
      <c r="J10" s="151" t="s">
        <v>37</v>
      </c>
      <c r="K10" s="151" t="s">
        <v>107</v>
      </c>
      <c r="L10" s="151" t="s">
        <v>313</v>
      </c>
      <c r="M10" s="151" t="s">
        <v>289</v>
      </c>
      <c r="N10" s="151" t="s">
        <v>27</v>
      </c>
      <c r="O10" s="45">
        <v>43348</v>
      </c>
      <c r="P10" s="40">
        <v>7040</v>
      </c>
      <c r="Q10" s="176"/>
      <c r="R10" s="40"/>
      <c r="S10" s="40"/>
      <c r="T10" s="40"/>
      <c r="U10" s="40"/>
      <c r="V10" s="40"/>
      <c r="W10" s="40"/>
      <c r="X10" s="41"/>
      <c r="Y10" s="41"/>
      <c r="Z10" s="40"/>
      <c r="AA10" s="152" t="s">
        <v>56</v>
      </c>
      <c r="AB10" s="153"/>
      <c r="AC10" s="166">
        <f>IF(AA10=Tables!J$5,AB10*P10,)</f>
        <v>0</v>
      </c>
      <c r="AD10" s="157"/>
      <c r="AE10" s="157"/>
      <c r="AF10" s="45"/>
      <c r="AG10" s="145"/>
      <c r="AH10" s="40"/>
      <c r="AI10" s="40"/>
      <c r="AW10" s="40"/>
      <c r="AY10" s="40"/>
      <c r="BA10" s="40"/>
      <c r="BC10" s="40"/>
      <c r="BE10" s="40"/>
      <c r="BG10" s="40"/>
    </row>
    <row r="11" spans="1:61" s="42" customFormat="1" ht="12.75" customHeight="1">
      <c r="A11" s="144">
        <v>19010</v>
      </c>
      <c r="B11" s="146" t="s">
        <v>381</v>
      </c>
      <c r="C11" s="147" t="s">
        <v>362</v>
      </c>
      <c r="D11" s="146" t="s">
        <v>380</v>
      </c>
      <c r="E11" s="147" t="s">
        <v>360</v>
      </c>
      <c r="F11" s="146" t="s">
        <v>27</v>
      </c>
      <c r="G11" s="155" t="s">
        <v>165</v>
      </c>
      <c r="H11" s="151">
        <v>60271</v>
      </c>
      <c r="I11" s="151" t="s">
        <v>12</v>
      </c>
      <c r="J11" s="151" t="s">
        <v>38</v>
      </c>
      <c r="K11" s="151" t="s">
        <v>83</v>
      </c>
      <c r="L11" s="151" t="s">
        <v>72</v>
      </c>
      <c r="M11" s="151" t="s">
        <v>73</v>
      </c>
      <c r="N11" s="151" t="s">
        <v>27</v>
      </c>
      <c r="O11" s="45">
        <v>43355</v>
      </c>
      <c r="P11" s="40">
        <v>773939</v>
      </c>
      <c r="Q11" s="176">
        <f>SUM(P11/H11)</f>
        <v>12.84098488493637</v>
      </c>
      <c r="R11" s="40">
        <v>2263</v>
      </c>
      <c r="S11" s="40">
        <v>1810</v>
      </c>
      <c r="T11" s="40"/>
      <c r="U11" s="40"/>
      <c r="V11" s="40"/>
      <c r="W11" s="40"/>
      <c r="X11" s="41">
        <v>0.13</v>
      </c>
      <c r="Y11" s="41">
        <v>0.03</v>
      </c>
      <c r="Z11" s="40"/>
      <c r="AA11" s="152" t="s">
        <v>57</v>
      </c>
      <c r="AB11" s="153">
        <v>0.3</v>
      </c>
      <c r="AC11" s="166">
        <f>IF(AA11=Tables!J$5,AB11*P11,)</f>
        <v>0</v>
      </c>
      <c r="AD11" s="157">
        <v>43360</v>
      </c>
      <c r="AE11" s="157">
        <v>43497</v>
      </c>
      <c r="AF11" s="45">
        <v>43357</v>
      </c>
      <c r="AG11" s="145"/>
      <c r="AH11" s="40"/>
      <c r="AI11" s="40"/>
      <c r="AL11" s="146" t="s">
        <v>211</v>
      </c>
      <c r="AM11" s="146" t="s">
        <v>394</v>
      </c>
      <c r="AN11" s="42" t="s">
        <v>256</v>
      </c>
      <c r="AO11" s="146" t="s">
        <v>395</v>
      </c>
      <c r="AV11" s="146" t="s">
        <v>396</v>
      </c>
      <c r="AW11" s="40"/>
      <c r="AX11" s="146" t="s">
        <v>397</v>
      </c>
      <c r="AY11" s="40"/>
      <c r="AZ11" s="146" t="s">
        <v>398</v>
      </c>
      <c r="BA11" s="40"/>
      <c r="BB11" s="146"/>
      <c r="BC11" s="40"/>
      <c r="BD11" s="146"/>
      <c r="BE11" s="40"/>
      <c r="BG11" s="40"/>
    </row>
    <row r="12" spans="1:61" s="42" customFormat="1" ht="12.75" customHeight="1">
      <c r="A12" s="144">
        <v>19011</v>
      </c>
      <c r="B12" s="146" t="s">
        <v>382</v>
      </c>
      <c r="C12" s="147" t="s">
        <v>383</v>
      </c>
      <c r="D12" s="146" t="s">
        <v>384</v>
      </c>
      <c r="E12" s="147" t="s">
        <v>384</v>
      </c>
      <c r="F12" s="146" t="s">
        <v>27</v>
      </c>
      <c r="G12" s="151" t="s">
        <v>165</v>
      </c>
      <c r="H12" s="151"/>
      <c r="I12" s="151" t="s">
        <v>16</v>
      </c>
      <c r="J12" s="151" t="s">
        <v>38</v>
      </c>
      <c r="K12" s="151" t="s">
        <v>81</v>
      </c>
      <c r="L12" s="151" t="s">
        <v>313</v>
      </c>
      <c r="M12" s="151" t="s">
        <v>289</v>
      </c>
      <c r="N12" s="151" t="s">
        <v>27</v>
      </c>
      <c r="O12" s="45">
        <v>43349</v>
      </c>
      <c r="P12" s="40">
        <v>6430</v>
      </c>
      <c r="Q12" s="176"/>
      <c r="R12" s="40"/>
      <c r="S12" s="40"/>
      <c r="T12" s="40"/>
      <c r="U12" s="40"/>
      <c r="V12" s="40"/>
      <c r="W12" s="40"/>
      <c r="X12" s="41"/>
      <c r="Y12" s="41"/>
      <c r="Z12" s="40"/>
      <c r="AA12" s="152" t="s">
        <v>57</v>
      </c>
      <c r="AB12" s="153"/>
      <c r="AC12" s="166">
        <f>IF(AA12=Tables!J$5,AB12*P12,)</f>
        <v>0</v>
      </c>
      <c r="AD12" s="157"/>
      <c r="AE12" s="157"/>
      <c r="AF12" s="45"/>
      <c r="AG12" s="145"/>
      <c r="AH12" s="40"/>
      <c r="AI12" s="40"/>
      <c r="AL12" s="146"/>
      <c r="AM12" s="146"/>
      <c r="AW12" s="40"/>
      <c r="AY12" s="40"/>
      <c r="BA12" s="40"/>
      <c r="BC12" s="40"/>
      <c r="BE12" s="40"/>
      <c r="BG12" s="40"/>
    </row>
    <row r="13" spans="1:61" s="42" customFormat="1" ht="12.75" customHeight="1">
      <c r="A13" s="144">
        <v>19012</v>
      </c>
      <c r="B13" s="146" t="s">
        <v>386</v>
      </c>
      <c r="C13" s="147" t="s">
        <v>387</v>
      </c>
      <c r="D13" s="146" t="s">
        <v>388</v>
      </c>
      <c r="E13" s="147" t="s">
        <v>375</v>
      </c>
      <c r="F13" s="146" t="s">
        <v>27</v>
      </c>
      <c r="G13" s="151" t="s">
        <v>165</v>
      </c>
      <c r="H13" s="151"/>
      <c r="I13" s="151" t="s">
        <v>12</v>
      </c>
      <c r="J13" s="151" t="s">
        <v>38</v>
      </c>
      <c r="K13" s="151" t="s">
        <v>107</v>
      </c>
      <c r="L13" s="151" t="s">
        <v>158</v>
      </c>
      <c r="M13" s="151" t="s">
        <v>289</v>
      </c>
      <c r="N13" s="151" t="s">
        <v>27</v>
      </c>
      <c r="O13" s="45">
        <v>43350</v>
      </c>
      <c r="P13" s="40">
        <v>2472</v>
      </c>
      <c r="Q13" s="176"/>
      <c r="R13" s="40"/>
      <c r="S13" s="40"/>
      <c r="T13" s="40"/>
      <c r="U13" s="40"/>
      <c r="V13" s="40"/>
      <c r="W13" s="40"/>
      <c r="X13" s="41"/>
      <c r="Y13" s="41"/>
      <c r="Z13" s="40"/>
      <c r="AA13" s="152" t="s">
        <v>56</v>
      </c>
      <c r="AB13" s="153"/>
      <c r="AC13" s="166">
        <f>IF(AA13=Tables!J$5,AB13*P13,)</f>
        <v>0</v>
      </c>
      <c r="AD13" s="157"/>
      <c r="AE13" s="157"/>
      <c r="AF13" s="45"/>
      <c r="AG13" s="145"/>
      <c r="AH13" s="40"/>
      <c r="AI13" s="40"/>
      <c r="AL13" s="146"/>
      <c r="AM13" s="146"/>
      <c r="AW13" s="40"/>
      <c r="AY13" s="40"/>
      <c r="BA13" s="40"/>
      <c r="BC13" s="40"/>
      <c r="BE13" s="40"/>
      <c r="BG13" s="40"/>
    </row>
    <row r="14" spans="1:61" s="42" customFormat="1" ht="12.75" customHeight="1">
      <c r="A14" s="144">
        <v>19013</v>
      </c>
      <c r="B14" s="146" t="s">
        <v>389</v>
      </c>
      <c r="C14" s="147" t="s">
        <v>390</v>
      </c>
      <c r="D14" s="146" t="s">
        <v>391</v>
      </c>
      <c r="E14" s="147" t="s">
        <v>360</v>
      </c>
      <c r="F14" s="146" t="s">
        <v>27</v>
      </c>
      <c r="G14" s="155" t="s">
        <v>165</v>
      </c>
      <c r="H14" s="151">
        <v>610</v>
      </c>
      <c r="I14" s="151" t="s">
        <v>12</v>
      </c>
      <c r="J14" s="151" t="s">
        <v>145</v>
      </c>
      <c r="K14" s="151" t="s">
        <v>83</v>
      </c>
      <c r="L14" s="155" t="s">
        <v>74</v>
      </c>
      <c r="M14" s="151" t="s">
        <v>73</v>
      </c>
      <c r="N14" s="155" t="s">
        <v>27</v>
      </c>
      <c r="O14" s="45">
        <v>43355</v>
      </c>
      <c r="P14" s="40">
        <v>68823</v>
      </c>
      <c r="Q14" s="176"/>
      <c r="R14" s="40"/>
      <c r="S14" s="40"/>
      <c r="T14" s="40"/>
      <c r="U14" s="40"/>
      <c r="V14" s="40"/>
      <c r="W14" s="40"/>
      <c r="X14" s="41"/>
      <c r="Y14" s="41"/>
      <c r="Z14" s="40"/>
      <c r="AA14" s="152" t="s">
        <v>58</v>
      </c>
      <c r="AB14" s="153">
        <v>0.1</v>
      </c>
      <c r="AC14" s="166">
        <f>IF(AA14=Tables!J$5,AB14*P14,)</f>
        <v>0</v>
      </c>
      <c r="AD14" s="157"/>
      <c r="AE14" s="157"/>
      <c r="AF14" s="45"/>
      <c r="AG14" s="145"/>
      <c r="AH14" s="40"/>
      <c r="AI14" s="40"/>
      <c r="AL14" s="146" t="s">
        <v>211</v>
      </c>
      <c r="AM14" s="146" t="s">
        <v>392</v>
      </c>
      <c r="AW14" s="40"/>
      <c r="AY14" s="40"/>
      <c r="BA14" s="40"/>
      <c r="BC14" s="40"/>
      <c r="BE14" s="40"/>
      <c r="BG14" s="40"/>
    </row>
    <row r="15" spans="1:61" s="42" customFormat="1" ht="12.75" customHeight="1">
      <c r="A15" s="144">
        <v>19014</v>
      </c>
      <c r="B15" s="146" t="s">
        <v>400</v>
      </c>
      <c r="C15" s="147" t="s">
        <v>401</v>
      </c>
      <c r="D15" s="146" t="s">
        <v>359</v>
      </c>
      <c r="E15" s="147" t="s">
        <v>360</v>
      </c>
      <c r="F15" s="146" t="s">
        <v>27</v>
      </c>
      <c r="G15" s="151" t="s">
        <v>165</v>
      </c>
      <c r="H15" s="151"/>
      <c r="I15" s="155" t="s">
        <v>12</v>
      </c>
      <c r="J15" s="151" t="s">
        <v>38</v>
      </c>
      <c r="K15" s="151" t="s">
        <v>107</v>
      </c>
      <c r="L15" s="151" t="s">
        <v>313</v>
      </c>
      <c r="M15" s="151" t="s">
        <v>289</v>
      </c>
      <c r="N15" s="151" t="s">
        <v>27</v>
      </c>
      <c r="O15" s="45">
        <v>43356</v>
      </c>
      <c r="P15" s="40">
        <v>15875</v>
      </c>
      <c r="Q15" s="176"/>
      <c r="R15" s="40"/>
      <c r="S15" s="40"/>
      <c r="T15" s="40"/>
      <c r="U15" s="40"/>
      <c r="V15" s="40"/>
      <c r="W15" s="40"/>
      <c r="X15" s="41"/>
      <c r="Y15" s="41"/>
      <c r="Z15" s="40"/>
      <c r="AA15" s="152" t="s">
        <v>56</v>
      </c>
      <c r="AB15" s="153"/>
      <c r="AC15" s="166">
        <f>IF(AA15=Tables!J$5,AB15*P15,)</f>
        <v>0</v>
      </c>
      <c r="AD15" s="157"/>
      <c r="AE15" s="157"/>
      <c r="AF15" s="45"/>
      <c r="AG15" s="145"/>
      <c r="AH15" s="40"/>
      <c r="AI15" s="40"/>
      <c r="AL15" s="146"/>
      <c r="AM15" s="146"/>
      <c r="AW15" s="40"/>
      <c r="AY15" s="40"/>
      <c r="BA15" s="40"/>
      <c r="BC15" s="40"/>
      <c r="BE15" s="40"/>
      <c r="BG15" s="40"/>
    </row>
    <row r="16" spans="1:61" s="42" customFormat="1" ht="12.75" customHeight="1">
      <c r="A16" s="144">
        <v>19015</v>
      </c>
      <c r="B16" s="146" t="s">
        <v>402</v>
      </c>
      <c r="C16" s="147" t="s">
        <v>403</v>
      </c>
      <c r="D16" s="146" t="s">
        <v>404</v>
      </c>
      <c r="E16" s="147" t="s">
        <v>405</v>
      </c>
      <c r="F16" s="146" t="s">
        <v>27</v>
      </c>
      <c r="G16" s="151" t="s">
        <v>166</v>
      </c>
      <c r="H16" s="151">
        <v>8775</v>
      </c>
      <c r="I16" s="155" t="s">
        <v>12</v>
      </c>
      <c r="J16" s="155" t="s">
        <v>38</v>
      </c>
      <c r="K16" s="155" t="s">
        <v>83</v>
      </c>
      <c r="L16" s="155" t="s">
        <v>297</v>
      </c>
      <c r="M16" s="155" t="s">
        <v>73</v>
      </c>
      <c r="N16" s="155" t="s">
        <v>27</v>
      </c>
      <c r="O16" s="142">
        <v>43364</v>
      </c>
      <c r="P16" s="148">
        <v>780419</v>
      </c>
      <c r="Q16" s="176">
        <f>P16/H16</f>
        <v>88.936638176638183</v>
      </c>
      <c r="R16" s="40"/>
      <c r="S16" s="40"/>
      <c r="T16" s="40"/>
      <c r="U16" s="40"/>
      <c r="V16" s="40"/>
      <c r="W16" s="40"/>
      <c r="X16" s="41"/>
      <c r="Y16" s="41"/>
      <c r="Z16" s="40"/>
      <c r="AA16" s="152" t="s">
        <v>56</v>
      </c>
      <c r="AB16" s="153"/>
      <c r="AC16" s="166">
        <f>IF(AA16=Tables!J$5,AB16*P16,)</f>
        <v>0</v>
      </c>
      <c r="AD16" s="157"/>
      <c r="AE16" s="157"/>
      <c r="AF16" s="45"/>
      <c r="AG16" s="145"/>
      <c r="AH16" s="40"/>
      <c r="AI16" s="40"/>
      <c r="AL16" s="146" t="s">
        <v>406</v>
      </c>
      <c r="AM16" s="146" t="s">
        <v>407</v>
      </c>
      <c r="AV16" s="146"/>
      <c r="AW16" s="40"/>
      <c r="AX16" s="146"/>
      <c r="AY16" s="40"/>
      <c r="BA16" s="40"/>
      <c r="BC16" s="40"/>
      <c r="BE16" s="40"/>
      <c r="BG16" s="40"/>
      <c r="BH16" s="146"/>
    </row>
    <row r="17" spans="1:60" s="42" customFormat="1" ht="12.75" customHeight="1">
      <c r="A17" s="144">
        <v>19016</v>
      </c>
      <c r="B17" s="146" t="s">
        <v>408</v>
      </c>
      <c r="C17" s="147" t="s">
        <v>409</v>
      </c>
      <c r="D17" s="146"/>
      <c r="E17" s="147"/>
      <c r="F17" s="146" t="s">
        <v>27</v>
      </c>
      <c r="G17" s="151" t="s">
        <v>165</v>
      </c>
      <c r="H17" s="151"/>
      <c r="I17" s="151" t="s">
        <v>12</v>
      </c>
      <c r="J17" s="151" t="s">
        <v>38</v>
      </c>
      <c r="K17" s="151" t="s">
        <v>107</v>
      </c>
      <c r="L17" s="151" t="s">
        <v>158</v>
      </c>
      <c r="M17" s="151" t="s">
        <v>289</v>
      </c>
      <c r="N17" s="151" t="s">
        <v>27</v>
      </c>
      <c r="O17" s="45">
        <v>43361</v>
      </c>
      <c r="P17" s="40">
        <v>2640</v>
      </c>
      <c r="Q17" s="176"/>
      <c r="R17" s="40"/>
      <c r="S17" s="40"/>
      <c r="T17" s="40"/>
      <c r="U17" s="40"/>
      <c r="V17" s="40"/>
      <c r="W17" s="40"/>
      <c r="X17" s="41"/>
      <c r="Y17" s="41"/>
      <c r="Z17" s="40"/>
      <c r="AA17" s="152" t="s">
        <v>58</v>
      </c>
      <c r="AB17" s="153"/>
      <c r="AC17" s="166">
        <f>IF(AA17=Tables!J$5,AB17*P17,)</f>
        <v>0</v>
      </c>
      <c r="AD17" s="157"/>
      <c r="AE17" s="157"/>
      <c r="AF17" s="45"/>
      <c r="AG17" s="145"/>
      <c r="AH17" s="40"/>
      <c r="AI17" s="40"/>
      <c r="AL17" s="146"/>
      <c r="AM17" s="146"/>
      <c r="AW17" s="40"/>
      <c r="AY17" s="40"/>
      <c r="BA17" s="40"/>
      <c r="BC17" s="40"/>
      <c r="BE17" s="40"/>
      <c r="BG17" s="40"/>
    </row>
    <row r="18" spans="1:60" s="42" customFormat="1" ht="12.75" customHeight="1">
      <c r="A18" s="144">
        <v>19017</v>
      </c>
      <c r="B18" s="146" t="s">
        <v>410</v>
      </c>
      <c r="C18" s="147" t="s">
        <v>411</v>
      </c>
      <c r="D18" s="146"/>
      <c r="E18" s="147" t="s">
        <v>360</v>
      </c>
      <c r="F18" s="146" t="s">
        <v>27</v>
      </c>
      <c r="G18" s="151" t="s">
        <v>165</v>
      </c>
      <c r="H18" s="151"/>
      <c r="I18" s="151" t="s">
        <v>12</v>
      </c>
      <c r="J18" s="151" t="s">
        <v>38</v>
      </c>
      <c r="K18" s="151" t="s">
        <v>107</v>
      </c>
      <c r="L18" s="151" t="s">
        <v>158</v>
      </c>
      <c r="M18" s="151" t="s">
        <v>289</v>
      </c>
      <c r="N18" s="151" t="s">
        <v>27</v>
      </c>
      <c r="O18" s="45">
        <v>43361</v>
      </c>
      <c r="P18" s="40">
        <v>22833</v>
      </c>
      <c r="Q18" s="176"/>
      <c r="R18" s="40"/>
      <c r="S18" s="40"/>
      <c r="T18" s="40"/>
      <c r="U18" s="40"/>
      <c r="V18" s="40"/>
      <c r="W18" s="40"/>
      <c r="X18" s="41"/>
      <c r="Y18" s="41"/>
      <c r="Z18" s="40"/>
      <c r="AA18" s="152" t="s">
        <v>55</v>
      </c>
      <c r="AB18" s="153"/>
      <c r="AC18" s="166">
        <f>IF(AA18=Tables!J$5,AB18*P18,)</f>
        <v>0</v>
      </c>
      <c r="AD18" s="157"/>
      <c r="AE18" s="157"/>
      <c r="AF18" s="45"/>
      <c r="AG18" s="145"/>
      <c r="AH18" s="40"/>
      <c r="AI18" s="40"/>
      <c r="AL18" s="146"/>
      <c r="AM18" s="146"/>
      <c r="AW18" s="40"/>
      <c r="AY18" s="40"/>
      <c r="BA18" s="40"/>
      <c r="BC18" s="40"/>
      <c r="BE18" s="40"/>
      <c r="BG18" s="40"/>
    </row>
    <row r="19" spans="1:60" s="42" customFormat="1" ht="12.75" customHeight="1">
      <c r="A19" s="144">
        <v>19018</v>
      </c>
      <c r="B19" s="146" t="s">
        <v>412</v>
      </c>
      <c r="C19" s="147" t="s">
        <v>413</v>
      </c>
      <c r="D19" s="146" t="s">
        <v>359</v>
      </c>
      <c r="E19" s="147" t="s">
        <v>360</v>
      </c>
      <c r="F19" s="146" t="s">
        <v>27</v>
      </c>
      <c r="G19" s="155" t="s">
        <v>165</v>
      </c>
      <c r="H19" s="151"/>
      <c r="I19" s="151" t="s">
        <v>16</v>
      </c>
      <c r="J19" s="151" t="s">
        <v>38</v>
      </c>
      <c r="K19" s="151" t="s">
        <v>107</v>
      </c>
      <c r="L19" s="151" t="s">
        <v>313</v>
      </c>
      <c r="M19" s="151" t="s">
        <v>289</v>
      </c>
      <c r="N19" s="155" t="s">
        <v>27</v>
      </c>
      <c r="O19" s="149">
        <v>43364</v>
      </c>
      <c r="P19" s="40">
        <v>44680</v>
      </c>
      <c r="Q19" s="176"/>
      <c r="R19" s="40"/>
      <c r="S19" s="40"/>
      <c r="T19" s="40"/>
      <c r="U19" s="40"/>
      <c r="V19" s="40"/>
      <c r="W19" s="40"/>
      <c r="X19" s="41"/>
      <c r="Y19" s="41"/>
      <c r="Z19" s="40"/>
      <c r="AA19" s="152" t="s">
        <v>55</v>
      </c>
      <c r="AB19" s="153"/>
      <c r="AC19" s="166">
        <f>IF(AA19=Tables!J$5,AB19*P19,)</f>
        <v>0</v>
      </c>
      <c r="AD19" s="157"/>
      <c r="AE19" s="157"/>
      <c r="AF19" s="45"/>
      <c r="AG19" s="145"/>
      <c r="AH19" s="40"/>
      <c r="AI19" s="40"/>
      <c r="AK19" s="146"/>
      <c r="AL19" s="146"/>
      <c r="AM19" s="146"/>
      <c r="AO19" s="146"/>
      <c r="AV19" s="146"/>
      <c r="AW19" s="40"/>
      <c r="AX19" s="146"/>
      <c r="AY19" s="40"/>
      <c r="BA19" s="40"/>
      <c r="BC19" s="40"/>
      <c r="BE19" s="40"/>
      <c r="BG19" s="40"/>
    </row>
    <row r="20" spans="1:60" s="42" customFormat="1" ht="12.75" customHeight="1">
      <c r="A20" s="144">
        <v>19019</v>
      </c>
      <c r="B20" s="146" t="s">
        <v>414</v>
      </c>
      <c r="C20" s="147" t="s">
        <v>415</v>
      </c>
      <c r="D20" s="146" t="s">
        <v>416</v>
      </c>
      <c r="E20" s="147" t="s">
        <v>360</v>
      </c>
      <c r="F20" s="146" t="s">
        <v>27</v>
      </c>
      <c r="G20" s="151" t="s">
        <v>165</v>
      </c>
      <c r="H20" s="151"/>
      <c r="I20" s="151" t="s">
        <v>12</v>
      </c>
      <c r="J20" s="151" t="s">
        <v>145</v>
      </c>
      <c r="K20" s="151" t="s">
        <v>107</v>
      </c>
      <c r="L20" s="151" t="s">
        <v>72</v>
      </c>
      <c r="M20" s="151" t="s">
        <v>73</v>
      </c>
      <c r="N20" s="151" t="s">
        <v>27</v>
      </c>
      <c r="O20" s="45">
        <v>43364</v>
      </c>
      <c r="P20" s="40">
        <v>12443</v>
      </c>
      <c r="Q20" s="176"/>
      <c r="R20" s="40"/>
      <c r="S20" s="40"/>
      <c r="T20" s="40"/>
      <c r="U20" s="40"/>
      <c r="V20" s="40"/>
      <c r="W20" s="40"/>
      <c r="X20" s="41"/>
      <c r="Y20" s="41"/>
      <c r="Z20" s="40"/>
      <c r="AA20" s="152" t="s">
        <v>55</v>
      </c>
      <c r="AB20" s="153">
        <v>0.1</v>
      </c>
      <c r="AC20" s="166">
        <f>IF(AA20=Tables!J$5,AB20*P20,)</f>
        <v>1244.3000000000002</v>
      </c>
      <c r="AD20" s="157"/>
      <c r="AE20" s="157"/>
      <c r="AF20" s="45"/>
      <c r="AG20" s="145"/>
      <c r="AH20" s="40"/>
      <c r="AI20" s="40"/>
      <c r="AL20" s="146" t="s">
        <v>417</v>
      </c>
      <c r="AM20" s="146" t="s">
        <v>418</v>
      </c>
      <c r="AW20" s="40"/>
      <c r="AY20" s="40"/>
      <c r="BA20" s="40"/>
      <c r="BC20" s="40"/>
      <c r="BE20" s="40"/>
      <c r="BG20" s="40"/>
    </row>
    <row r="21" spans="1:60" s="42" customFormat="1" ht="12.75" customHeight="1">
      <c r="A21" s="144">
        <v>19020</v>
      </c>
      <c r="B21" s="146" t="s">
        <v>419</v>
      </c>
      <c r="C21" s="147" t="s">
        <v>420</v>
      </c>
      <c r="D21" s="146" t="s">
        <v>421</v>
      </c>
      <c r="E21" s="147" t="s">
        <v>422</v>
      </c>
      <c r="F21" s="146" t="s">
        <v>27</v>
      </c>
      <c r="G21" s="151" t="s">
        <v>165</v>
      </c>
      <c r="H21" s="151"/>
      <c r="I21" s="151" t="s">
        <v>12</v>
      </c>
      <c r="J21" s="151" t="s">
        <v>38</v>
      </c>
      <c r="K21" s="151" t="s">
        <v>107</v>
      </c>
      <c r="L21" s="151" t="s">
        <v>158</v>
      </c>
      <c r="M21" s="151" t="s">
        <v>289</v>
      </c>
      <c r="N21" s="151" t="s">
        <v>27</v>
      </c>
      <c r="O21" s="45">
        <v>43383</v>
      </c>
      <c r="P21" s="40">
        <v>3230</v>
      </c>
      <c r="Q21" s="176"/>
      <c r="R21" s="40"/>
      <c r="S21" s="40"/>
      <c r="T21" s="40"/>
      <c r="U21" s="40"/>
      <c r="V21" s="40"/>
      <c r="W21" s="40"/>
      <c r="X21" s="41"/>
      <c r="Y21" s="41"/>
      <c r="Z21" s="40"/>
      <c r="AA21" s="152" t="s">
        <v>56</v>
      </c>
      <c r="AB21" s="153"/>
      <c r="AC21" s="166">
        <f>IF(AA21=Tables!J$5,AB21*P21,)</f>
        <v>0</v>
      </c>
      <c r="AD21" s="157"/>
      <c r="AE21" s="157"/>
      <c r="AF21" s="45"/>
      <c r="AG21" s="145"/>
      <c r="AH21" s="40"/>
      <c r="AI21" s="40"/>
      <c r="AL21" s="146"/>
      <c r="AM21" s="146"/>
      <c r="AW21" s="40"/>
      <c r="AY21" s="40"/>
      <c r="BA21" s="40"/>
      <c r="BC21" s="40"/>
      <c r="BE21" s="40"/>
      <c r="BG21" s="40"/>
    </row>
    <row r="22" spans="1:60" s="42" customFormat="1" ht="12.75" customHeight="1">
      <c r="A22" s="144">
        <v>19021</v>
      </c>
      <c r="B22" s="146" t="s">
        <v>423</v>
      </c>
      <c r="C22" s="147" t="s">
        <v>424</v>
      </c>
      <c r="D22" s="146" t="s">
        <v>425</v>
      </c>
      <c r="E22" s="147" t="s">
        <v>375</v>
      </c>
      <c r="F22" s="146" t="s">
        <v>27</v>
      </c>
      <c r="G22" s="151" t="s">
        <v>165</v>
      </c>
      <c r="H22" s="151"/>
      <c r="I22" s="151" t="s">
        <v>148</v>
      </c>
      <c r="J22" s="151" t="s">
        <v>38</v>
      </c>
      <c r="K22" s="151" t="s">
        <v>83</v>
      </c>
      <c r="L22" s="151" t="s">
        <v>342</v>
      </c>
      <c r="M22" s="151" t="s">
        <v>73</v>
      </c>
      <c r="N22" s="151" t="s">
        <v>27</v>
      </c>
      <c r="O22" s="45">
        <v>43371</v>
      </c>
      <c r="P22" s="40">
        <v>120496</v>
      </c>
      <c r="Q22" s="176"/>
      <c r="R22" s="40"/>
      <c r="S22" s="40"/>
      <c r="T22" s="40"/>
      <c r="U22" s="40"/>
      <c r="V22" s="40"/>
      <c r="W22" s="40"/>
      <c r="X22" s="41"/>
      <c r="Y22" s="41"/>
      <c r="Z22" s="40"/>
      <c r="AA22" s="156" t="s">
        <v>56</v>
      </c>
      <c r="AB22" s="153"/>
      <c r="AC22" s="166">
        <f>IF(AA22=Tables!J$5,AB22*P22,)</f>
        <v>0</v>
      </c>
      <c r="AD22" s="157"/>
      <c r="AE22" s="157"/>
      <c r="AF22" s="45"/>
      <c r="AG22" s="145"/>
      <c r="AH22" s="40"/>
      <c r="AI22" s="40"/>
      <c r="AL22" s="146"/>
      <c r="AM22" s="146"/>
      <c r="AW22" s="40"/>
      <c r="AY22" s="40"/>
      <c r="BA22" s="40"/>
      <c r="BC22" s="40"/>
      <c r="BE22" s="40"/>
      <c r="BG22" s="40"/>
    </row>
    <row r="23" spans="1:60" s="42" customFormat="1" ht="12.75" customHeight="1">
      <c r="A23" s="144">
        <v>19022</v>
      </c>
      <c r="B23" s="146" t="s">
        <v>457</v>
      </c>
      <c r="C23" s="146" t="s">
        <v>458</v>
      </c>
      <c r="D23" s="146" t="s">
        <v>426</v>
      </c>
      <c r="E23" s="146" t="s">
        <v>360</v>
      </c>
      <c r="F23" s="146" t="s">
        <v>27</v>
      </c>
      <c r="G23" s="151" t="s">
        <v>165</v>
      </c>
      <c r="H23" s="155" t="s">
        <v>650</v>
      </c>
      <c r="I23" s="151" t="s">
        <v>13</v>
      </c>
      <c r="J23" s="151" t="s">
        <v>38</v>
      </c>
      <c r="K23" s="151" t="s">
        <v>83</v>
      </c>
      <c r="L23" s="151" t="s">
        <v>297</v>
      </c>
      <c r="M23" s="151" t="s">
        <v>73</v>
      </c>
      <c r="N23" s="151" t="s">
        <v>27</v>
      </c>
      <c r="O23" s="164">
        <v>43374</v>
      </c>
      <c r="P23" s="40">
        <v>331278</v>
      </c>
      <c r="Q23" s="181" t="s">
        <v>650</v>
      </c>
      <c r="R23" s="40"/>
      <c r="S23" s="40"/>
      <c r="T23" s="40"/>
      <c r="U23" s="40"/>
      <c r="V23" s="40"/>
      <c r="W23" s="40"/>
      <c r="X23" s="41"/>
      <c r="Y23" s="41"/>
      <c r="Z23" s="40"/>
      <c r="AA23" s="152" t="s">
        <v>55</v>
      </c>
      <c r="AB23" s="153"/>
      <c r="AC23" s="166">
        <f>IF(AA23=Tables!J$5,AB23*P23,)</f>
        <v>0</v>
      </c>
      <c r="AD23" s="157"/>
      <c r="AE23" s="157"/>
      <c r="AF23" s="45"/>
      <c r="AG23" s="145"/>
      <c r="AH23" s="40"/>
      <c r="AI23" s="40"/>
      <c r="AL23" s="146" t="s">
        <v>245</v>
      </c>
      <c r="AM23" s="146" t="s">
        <v>427</v>
      </c>
      <c r="AN23" s="42" t="s">
        <v>203</v>
      </c>
      <c r="AO23" s="146" t="s">
        <v>428</v>
      </c>
      <c r="AV23" s="146"/>
      <c r="AW23" s="40"/>
      <c r="AY23" s="40"/>
      <c r="BA23" s="40"/>
      <c r="BC23" s="40"/>
      <c r="BE23" s="40"/>
      <c r="BG23" s="40"/>
    </row>
    <row r="24" spans="1:60" s="42" customFormat="1" ht="12.75" customHeight="1">
      <c r="A24" s="144">
        <v>19023</v>
      </c>
      <c r="B24" s="146" t="s">
        <v>429</v>
      </c>
      <c r="C24" s="147" t="s">
        <v>430</v>
      </c>
      <c r="D24" s="146" t="s">
        <v>431</v>
      </c>
      <c r="E24" s="147" t="s">
        <v>432</v>
      </c>
      <c r="F24" s="146" t="s">
        <v>27</v>
      </c>
      <c r="G24" s="151" t="s">
        <v>165</v>
      </c>
      <c r="H24" s="155"/>
      <c r="I24" s="151" t="s">
        <v>12</v>
      </c>
      <c r="J24" s="151" t="s">
        <v>39</v>
      </c>
      <c r="K24" s="151" t="s">
        <v>107</v>
      </c>
      <c r="L24" s="151" t="s">
        <v>158</v>
      </c>
      <c r="M24" s="151" t="s">
        <v>289</v>
      </c>
      <c r="N24" s="151" t="s">
        <v>27</v>
      </c>
      <c r="O24" s="45">
        <v>43371</v>
      </c>
      <c r="P24" s="40">
        <v>1530</v>
      </c>
      <c r="Q24" s="181"/>
      <c r="R24" s="40"/>
      <c r="S24" s="40"/>
      <c r="T24" s="40"/>
      <c r="U24" s="40"/>
      <c r="V24" s="40"/>
      <c r="W24" s="40"/>
      <c r="X24" s="41"/>
      <c r="Y24" s="41"/>
      <c r="Z24" s="40"/>
      <c r="AA24" s="152" t="s">
        <v>56</v>
      </c>
      <c r="AB24" s="153"/>
      <c r="AC24" s="166">
        <f>IF(AA24=Tables!J$5,AB24*P24,)</f>
        <v>0</v>
      </c>
      <c r="AD24" s="157"/>
      <c r="AE24" s="157"/>
      <c r="AF24" s="45"/>
      <c r="AG24" s="145"/>
      <c r="AH24" s="40"/>
      <c r="AI24" s="40"/>
      <c r="AL24" s="146"/>
      <c r="AM24" s="146"/>
      <c r="AV24" s="146"/>
      <c r="AW24" s="40"/>
      <c r="AX24" s="146"/>
      <c r="AY24" s="40"/>
      <c r="AZ24" s="146"/>
      <c r="BA24" s="40"/>
      <c r="BB24" s="146"/>
      <c r="BC24" s="40"/>
      <c r="BE24" s="40"/>
      <c r="BG24" s="40"/>
    </row>
    <row r="25" spans="1:60" s="42" customFormat="1" ht="12.75" customHeight="1">
      <c r="A25" s="144">
        <v>19024</v>
      </c>
      <c r="B25" s="146" t="s">
        <v>433</v>
      </c>
      <c r="C25" s="147" t="s">
        <v>430</v>
      </c>
      <c r="D25" s="146" t="s">
        <v>434</v>
      </c>
      <c r="E25" s="147" t="s">
        <v>435</v>
      </c>
      <c r="F25" s="146" t="s">
        <v>27</v>
      </c>
      <c r="G25" s="151" t="s">
        <v>165</v>
      </c>
      <c r="H25" s="151"/>
      <c r="I25" s="151" t="s">
        <v>12</v>
      </c>
      <c r="J25" s="168" t="s">
        <v>39</v>
      </c>
      <c r="K25" s="168" t="s">
        <v>107</v>
      </c>
      <c r="L25" s="168" t="s">
        <v>158</v>
      </c>
      <c r="M25" s="168" t="s">
        <v>289</v>
      </c>
      <c r="N25" s="168" t="s">
        <v>27</v>
      </c>
      <c r="O25" s="45"/>
      <c r="P25" s="40">
        <v>0</v>
      </c>
      <c r="Q25" s="176"/>
      <c r="R25" s="40"/>
      <c r="S25" s="40"/>
      <c r="T25" s="40"/>
      <c r="U25" s="40"/>
      <c r="V25" s="40"/>
      <c r="W25" s="40"/>
      <c r="X25" s="41"/>
      <c r="Y25" s="41"/>
      <c r="Z25" s="40"/>
      <c r="AA25" s="152" t="s">
        <v>66</v>
      </c>
      <c r="AB25" s="153"/>
      <c r="AC25" s="166">
        <f>IF(AA25=Tables!J$5,AB25*P25,)</f>
        <v>0</v>
      </c>
      <c r="AD25" s="157"/>
      <c r="AE25" s="157"/>
      <c r="AF25" s="45"/>
      <c r="AG25" s="145"/>
      <c r="AH25" s="40"/>
      <c r="AI25" s="40"/>
      <c r="AK25" s="146"/>
      <c r="AL25" s="146"/>
      <c r="AM25" s="146"/>
      <c r="AW25" s="40"/>
      <c r="AY25" s="40"/>
      <c r="BA25" s="40"/>
      <c r="BC25" s="40"/>
      <c r="BE25" s="40"/>
      <c r="BG25" s="40"/>
    </row>
    <row r="26" spans="1:60" s="42" customFormat="1" ht="12.75" customHeight="1">
      <c r="A26" s="144">
        <v>19025</v>
      </c>
      <c r="B26" s="146" t="s">
        <v>436</v>
      </c>
      <c r="C26" s="147" t="s">
        <v>437</v>
      </c>
      <c r="D26" s="146" t="s">
        <v>359</v>
      </c>
      <c r="E26" s="147" t="s">
        <v>360</v>
      </c>
      <c r="F26" s="146" t="s">
        <v>27</v>
      </c>
      <c r="G26" s="151" t="s">
        <v>165</v>
      </c>
      <c r="H26" s="151"/>
      <c r="I26" s="151" t="s">
        <v>12</v>
      </c>
      <c r="J26" s="151" t="s">
        <v>37</v>
      </c>
      <c r="K26" s="151" t="s">
        <v>107</v>
      </c>
      <c r="L26" s="151" t="s">
        <v>313</v>
      </c>
      <c r="M26" s="151" t="s">
        <v>289</v>
      </c>
      <c r="N26" s="151" t="s">
        <v>27</v>
      </c>
      <c r="O26" s="45">
        <v>43369</v>
      </c>
      <c r="P26" s="40">
        <v>30000</v>
      </c>
      <c r="Q26" s="176"/>
      <c r="R26" s="40"/>
      <c r="S26" s="40"/>
      <c r="T26" s="40"/>
      <c r="U26" s="40"/>
      <c r="V26" s="40"/>
      <c r="W26" s="40"/>
      <c r="X26" s="41"/>
      <c r="Y26" s="41"/>
      <c r="Z26" s="40"/>
      <c r="AA26" s="152" t="s">
        <v>55</v>
      </c>
      <c r="AB26" s="153"/>
      <c r="AC26" s="166">
        <f>IF(AA26=Tables!J$5,AB26*P26,)</f>
        <v>0</v>
      </c>
      <c r="AD26" s="157"/>
      <c r="AE26" s="157"/>
      <c r="AF26" s="45"/>
      <c r="AG26" s="145"/>
      <c r="AH26" s="40"/>
      <c r="AI26" s="40"/>
      <c r="AK26" s="146"/>
      <c r="AL26" s="146"/>
      <c r="AM26" s="146"/>
      <c r="AW26" s="40"/>
      <c r="AY26" s="40"/>
      <c r="BA26" s="40"/>
      <c r="BC26" s="40"/>
      <c r="BE26" s="40"/>
      <c r="BG26" s="40"/>
    </row>
    <row r="27" spans="1:60" s="42" customFormat="1" ht="12.75" customHeight="1">
      <c r="A27" s="144">
        <v>19026</v>
      </c>
      <c r="B27" s="146" t="s">
        <v>438</v>
      </c>
      <c r="C27" s="147" t="s">
        <v>439</v>
      </c>
      <c r="D27" s="146" t="s">
        <v>442</v>
      </c>
      <c r="E27" s="147" t="s">
        <v>443</v>
      </c>
      <c r="F27" s="146" t="s">
        <v>27</v>
      </c>
      <c r="G27" s="151" t="s">
        <v>165</v>
      </c>
      <c r="H27" s="151"/>
      <c r="I27" s="151" t="s">
        <v>12</v>
      </c>
      <c r="J27" s="151" t="s">
        <v>39</v>
      </c>
      <c r="K27" s="151" t="s">
        <v>107</v>
      </c>
      <c r="L27" s="151" t="s">
        <v>313</v>
      </c>
      <c r="M27" s="151" t="s">
        <v>289</v>
      </c>
      <c r="N27" s="151" t="s">
        <v>27</v>
      </c>
      <c r="O27" s="45">
        <v>43376</v>
      </c>
      <c r="P27" s="40">
        <v>63070</v>
      </c>
      <c r="Q27" s="176"/>
      <c r="R27" s="40"/>
      <c r="S27" s="40"/>
      <c r="T27" s="40"/>
      <c r="U27" s="40"/>
      <c r="V27" s="40"/>
      <c r="W27" s="40"/>
      <c r="X27" s="41"/>
      <c r="Y27" s="41"/>
      <c r="Z27" s="40"/>
      <c r="AA27" s="152" t="s">
        <v>55</v>
      </c>
      <c r="AB27" s="153"/>
      <c r="AC27" s="166">
        <f>IF(AA27=Tables!J$5,AB27*P27,)</f>
        <v>0</v>
      </c>
      <c r="AD27" s="157"/>
      <c r="AE27" s="157"/>
      <c r="AF27" s="45"/>
      <c r="AG27" s="145"/>
      <c r="AH27" s="40"/>
      <c r="AI27" s="40"/>
      <c r="AL27" s="146"/>
      <c r="AM27" s="146"/>
      <c r="AW27" s="40"/>
      <c r="AY27" s="40"/>
      <c r="BA27" s="40"/>
      <c r="BC27" s="40"/>
      <c r="BE27" s="40"/>
      <c r="BG27" s="40"/>
    </row>
    <row r="28" spans="1:60" s="42" customFormat="1" ht="12.75" customHeight="1">
      <c r="A28" s="144">
        <v>19027</v>
      </c>
      <c r="B28" s="146" t="s">
        <v>440</v>
      </c>
      <c r="C28" s="147" t="s">
        <v>441</v>
      </c>
      <c r="D28" s="146" t="s">
        <v>444</v>
      </c>
      <c r="E28" s="147" t="s">
        <v>445</v>
      </c>
      <c r="F28" s="146" t="s">
        <v>27</v>
      </c>
      <c r="G28" s="151" t="s">
        <v>165</v>
      </c>
      <c r="H28" s="151"/>
      <c r="I28" s="151" t="s">
        <v>12</v>
      </c>
      <c r="J28" s="151" t="s">
        <v>39</v>
      </c>
      <c r="K28" s="151" t="s">
        <v>107</v>
      </c>
      <c r="L28" s="151" t="s">
        <v>158</v>
      </c>
      <c r="M28" s="151" t="s">
        <v>289</v>
      </c>
      <c r="N28" s="151" t="s">
        <v>27</v>
      </c>
      <c r="O28" s="45">
        <v>43369</v>
      </c>
      <c r="P28" s="40">
        <v>3887</v>
      </c>
      <c r="Q28" s="176"/>
      <c r="R28" s="40"/>
      <c r="S28" s="40"/>
      <c r="T28" s="40"/>
      <c r="U28" s="40"/>
      <c r="V28" s="40"/>
      <c r="W28" s="40"/>
      <c r="X28" s="41"/>
      <c r="Y28" s="41"/>
      <c r="Z28" s="40"/>
      <c r="AA28" s="152" t="s">
        <v>58</v>
      </c>
      <c r="AB28" s="153"/>
      <c r="AC28" s="166">
        <f>IF(AA28=Tables!J$5,AB28*P28,)</f>
        <v>0</v>
      </c>
      <c r="AD28" s="157"/>
      <c r="AE28" s="157"/>
      <c r="AF28" s="45"/>
      <c r="AG28" s="145"/>
      <c r="AH28" s="40"/>
      <c r="AI28" s="40"/>
      <c r="AK28" s="146"/>
      <c r="AL28" s="146"/>
      <c r="AM28" s="146"/>
      <c r="AW28" s="40"/>
      <c r="AY28" s="40"/>
      <c r="BA28" s="40"/>
      <c r="BC28" s="40"/>
      <c r="BE28" s="40"/>
      <c r="BG28" s="40"/>
    </row>
    <row r="29" spans="1:60" s="42" customFormat="1" ht="12.75" customHeight="1">
      <c r="A29" s="144">
        <v>19028</v>
      </c>
      <c r="B29" s="146" t="s">
        <v>446</v>
      </c>
      <c r="C29" s="147" t="s">
        <v>447</v>
      </c>
      <c r="D29" s="146" t="s">
        <v>448</v>
      </c>
      <c r="E29" s="147" t="s">
        <v>360</v>
      </c>
      <c r="F29" s="146" t="s">
        <v>27</v>
      </c>
      <c r="G29" s="151" t="s">
        <v>165</v>
      </c>
      <c r="H29" s="151"/>
      <c r="I29" s="151" t="s">
        <v>12</v>
      </c>
      <c r="J29" s="151" t="s">
        <v>39</v>
      </c>
      <c r="K29" s="151" t="s">
        <v>107</v>
      </c>
      <c r="L29" s="151" t="s">
        <v>158</v>
      </c>
      <c r="M29" s="151" t="s">
        <v>289</v>
      </c>
      <c r="N29" s="151" t="s">
        <v>27</v>
      </c>
      <c r="O29" s="45">
        <v>43369</v>
      </c>
      <c r="P29" s="40">
        <v>1300</v>
      </c>
      <c r="Q29" s="176"/>
      <c r="R29" s="40"/>
      <c r="S29" s="40"/>
      <c r="T29" s="40"/>
      <c r="U29" s="40"/>
      <c r="V29" s="40"/>
      <c r="W29" s="40"/>
      <c r="X29" s="41"/>
      <c r="Y29" s="41"/>
      <c r="Z29" s="40"/>
      <c r="AA29" s="152" t="s">
        <v>56</v>
      </c>
      <c r="AB29" s="153"/>
      <c r="AC29" s="166">
        <f>IF(AA29=Tables!J$5,AB29*P29,)</f>
        <v>0</v>
      </c>
      <c r="AD29" s="157"/>
      <c r="AE29" s="157"/>
      <c r="AF29" s="45"/>
      <c r="AG29" s="145"/>
      <c r="AH29" s="40"/>
      <c r="AI29" s="40"/>
      <c r="AL29" s="146"/>
      <c r="AM29" s="146"/>
      <c r="AW29" s="40"/>
      <c r="AY29" s="40"/>
      <c r="BA29" s="40"/>
      <c r="BC29" s="40"/>
      <c r="BE29" s="40"/>
      <c r="BG29" s="40"/>
    </row>
    <row r="30" spans="1:60" s="42" customFormat="1" ht="12.75" customHeight="1">
      <c r="A30" s="144">
        <v>19029</v>
      </c>
      <c r="B30" s="146" t="s">
        <v>449</v>
      </c>
      <c r="C30" s="147" t="s">
        <v>450</v>
      </c>
      <c r="D30" s="146" t="s">
        <v>448</v>
      </c>
      <c r="E30" s="147" t="s">
        <v>360</v>
      </c>
      <c r="F30" s="146" t="s">
        <v>27</v>
      </c>
      <c r="G30" s="151" t="s">
        <v>165</v>
      </c>
      <c r="H30" s="151"/>
      <c r="I30" s="151" t="s">
        <v>12</v>
      </c>
      <c r="J30" s="151" t="s">
        <v>39</v>
      </c>
      <c r="K30" s="151" t="s">
        <v>107</v>
      </c>
      <c r="L30" s="151" t="s">
        <v>158</v>
      </c>
      <c r="M30" s="151" t="s">
        <v>289</v>
      </c>
      <c r="N30" s="151" t="s">
        <v>27</v>
      </c>
      <c r="O30" s="45">
        <v>43369</v>
      </c>
      <c r="P30" s="40">
        <v>4400</v>
      </c>
      <c r="Q30" s="176"/>
      <c r="R30" s="40">
        <v>4200</v>
      </c>
      <c r="S30" s="40"/>
      <c r="T30" s="40"/>
      <c r="U30" s="40"/>
      <c r="V30" s="40"/>
      <c r="W30" s="40"/>
      <c r="X30" s="41"/>
      <c r="Y30" s="41"/>
      <c r="Z30" s="40"/>
      <c r="AA30" s="152" t="s">
        <v>55</v>
      </c>
      <c r="AB30" s="153"/>
      <c r="AC30" s="166">
        <f>IF(AA30=Tables!J$5,AB30*P30,)</f>
        <v>0</v>
      </c>
      <c r="AD30" s="157"/>
      <c r="AE30" s="157"/>
      <c r="AF30" s="45"/>
      <c r="AG30" s="145"/>
      <c r="AH30" s="40"/>
      <c r="AI30" s="40"/>
      <c r="AK30" s="146"/>
      <c r="AL30" s="146"/>
      <c r="AM30" s="146"/>
      <c r="AW30" s="40"/>
      <c r="AY30" s="40"/>
      <c r="BA30" s="40"/>
      <c r="BC30" s="40"/>
      <c r="BE30" s="40"/>
      <c r="BG30" s="40"/>
      <c r="BH30" s="146"/>
    </row>
    <row r="31" spans="1:60" s="42" customFormat="1" ht="12.75" customHeight="1">
      <c r="A31" s="144">
        <v>19030</v>
      </c>
      <c r="B31" s="146" t="s">
        <v>451</v>
      </c>
      <c r="C31" s="147" t="s">
        <v>452</v>
      </c>
      <c r="D31" s="146" t="s">
        <v>453</v>
      </c>
      <c r="E31" s="147" t="s">
        <v>360</v>
      </c>
      <c r="F31" s="146" t="s">
        <v>27</v>
      </c>
      <c r="G31" s="151" t="s">
        <v>165</v>
      </c>
      <c r="H31" s="151"/>
      <c r="I31" s="151" t="s">
        <v>12</v>
      </c>
      <c r="J31" s="151" t="s">
        <v>39</v>
      </c>
      <c r="K31" s="151" t="s">
        <v>107</v>
      </c>
      <c r="L31" s="151" t="s">
        <v>158</v>
      </c>
      <c r="M31" s="151" t="s">
        <v>289</v>
      </c>
      <c r="N31" s="151" t="s">
        <v>27</v>
      </c>
      <c r="O31" s="45">
        <v>43741</v>
      </c>
      <c r="P31" s="40">
        <v>4400</v>
      </c>
      <c r="Q31" s="176"/>
      <c r="R31" s="40">
        <v>6875</v>
      </c>
      <c r="S31" s="40"/>
      <c r="T31" s="40"/>
      <c r="U31" s="40"/>
      <c r="V31" s="40"/>
      <c r="W31" s="40"/>
      <c r="X31" s="41"/>
      <c r="Y31" s="41"/>
      <c r="Z31" s="40"/>
      <c r="AA31" s="152" t="s">
        <v>55</v>
      </c>
      <c r="AB31" s="153"/>
      <c r="AC31" s="166">
        <f>IF(AA31=Tables!J$5,AB31*P31,)</f>
        <v>0</v>
      </c>
      <c r="AD31" s="157"/>
      <c r="AE31" s="157"/>
      <c r="AF31" s="45"/>
      <c r="AG31" s="145"/>
      <c r="AH31" s="40"/>
      <c r="AI31" s="40"/>
      <c r="AW31" s="40"/>
      <c r="AY31" s="40"/>
      <c r="BA31" s="40"/>
      <c r="BC31" s="40"/>
      <c r="BE31" s="40"/>
      <c r="BG31" s="40"/>
    </row>
    <row r="32" spans="1:60" s="42" customFormat="1" ht="12.75" customHeight="1">
      <c r="A32" s="144">
        <v>19031</v>
      </c>
      <c r="B32" s="146" t="s">
        <v>456</v>
      </c>
      <c r="C32" s="147" t="s">
        <v>454</v>
      </c>
      <c r="D32" s="154" t="s">
        <v>455</v>
      </c>
      <c r="E32" s="146" t="s">
        <v>360</v>
      </c>
      <c r="F32" s="146" t="s">
        <v>27</v>
      </c>
      <c r="G32" s="151" t="s">
        <v>165</v>
      </c>
      <c r="H32" s="151"/>
      <c r="I32" s="151" t="s">
        <v>12</v>
      </c>
      <c r="J32" s="151" t="s">
        <v>39</v>
      </c>
      <c r="K32" s="151" t="s">
        <v>83</v>
      </c>
      <c r="L32" s="151" t="s">
        <v>342</v>
      </c>
      <c r="M32" s="151" t="s">
        <v>73</v>
      </c>
      <c r="N32" s="151" t="s">
        <v>27</v>
      </c>
      <c r="O32" s="45">
        <v>43381</v>
      </c>
      <c r="P32" s="40">
        <v>84008</v>
      </c>
      <c r="Q32" s="176"/>
      <c r="R32" s="40"/>
      <c r="S32" s="40"/>
      <c r="T32" s="40"/>
      <c r="U32" s="40"/>
      <c r="V32" s="40"/>
      <c r="W32" s="40"/>
      <c r="X32" s="41"/>
      <c r="Y32" s="41"/>
      <c r="Z32" s="40"/>
      <c r="AA32" s="152" t="s">
        <v>55</v>
      </c>
      <c r="AB32" s="153"/>
      <c r="AC32" s="166">
        <f>IF(AA32=Tables!J$5,AB32*P32,)</f>
        <v>0</v>
      </c>
      <c r="AD32" s="157"/>
      <c r="AE32" s="157"/>
      <c r="AF32" s="45"/>
      <c r="AG32" s="145"/>
      <c r="AH32" s="40"/>
      <c r="AI32" s="40"/>
      <c r="AK32" s="146"/>
      <c r="AM32" s="146"/>
      <c r="AW32" s="40"/>
      <c r="AY32" s="40"/>
      <c r="BA32" s="40"/>
      <c r="BC32" s="40"/>
      <c r="BE32" s="40"/>
      <c r="BG32" s="40"/>
    </row>
    <row r="33" spans="1:60" s="42" customFormat="1" ht="12.75" customHeight="1">
      <c r="A33" s="144">
        <v>19032</v>
      </c>
      <c r="B33" s="146" t="s">
        <v>459</v>
      </c>
      <c r="C33" s="147" t="s">
        <v>460</v>
      </c>
      <c r="D33" s="146" t="s">
        <v>359</v>
      </c>
      <c r="E33" s="147" t="s">
        <v>360</v>
      </c>
      <c r="F33" s="146" t="s">
        <v>27</v>
      </c>
      <c r="G33" s="151" t="s">
        <v>165</v>
      </c>
      <c r="H33" s="151"/>
      <c r="I33" s="151" t="s">
        <v>12</v>
      </c>
      <c r="J33" s="151" t="s">
        <v>38</v>
      </c>
      <c r="K33" s="151" t="s">
        <v>107</v>
      </c>
      <c r="L33" s="151" t="s">
        <v>313</v>
      </c>
      <c r="M33" s="151" t="s">
        <v>77</v>
      </c>
      <c r="N33" s="151" t="s">
        <v>27</v>
      </c>
      <c r="O33" s="149">
        <v>43376</v>
      </c>
      <c r="P33" s="40">
        <v>437027</v>
      </c>
      <c r="Q33" s="176"/>
      <c r="R33" s="40"/>
      <c r="S33" s="40"/>
      <c r="T33" s="40"/>
      <c r="U33" s="40"/>
      <c r="V33" s="40"/>
      <c r="W33" s="40"/>
      <c r="X33" s="41"/>
      <c r="Y33" s="41"/>
      <c r="Z33" s="40"/>
      <c r="AA33" s="152" t="s">
        <v>55</v>
      </c>
      <c r="AB33" s="153"/>
      <c r="AC33" s="166">
        <f>IF(AA33=Tables!J$5,AB33*P33,)</f>
        <v>0</v>
      </c>
      <c r="AD33" s="157"/>
      <c r="AE33" s="157"/>
      <c r="AF33" s="45"/>
      <c r="AG33" s="145"/>
      <c r="AH33" s="40"/>
      <c r="AI33" s="40"/>
      <c r="AK33" s="146"/>
      <c r="AL33" s="146"/>
      <c r="AM33" s="146"/>
      <c r="AV33" s="146"/>
      <c r="AW33" s="40"/>
      <c r="AY33" s="40"/>
      <c r="BA33" s="40"/>
      <c r="BC33" s="40"/>
      <c r="BE33" s="40"/>
      <c r="BG33" s="40"/>
    </row>
    <row r="34" spans="1:60" s="42" customFormat="1" ht="12.75" customHeight="1">
      <c r="A34" s="144">
        <v>19033</v>
      </c>
      <c r="B34" s="146" t="s">
        <v>461</v>
      </c>
      <c r="C34" s="147" t="s">
        <v>462</v>
      </c>
      <c r="D34" s="146" t="s">
        <v>824</v>
      </c>
      <c r="E34" s="147" t="s">
        <v>360</v>
      </c>
      <c r="F34" s="146" t="s">
        <v>27</v>
      </c>
      <c r="G34" s="151" t="s">
        <v>165</v>
      </c>
      <c r="H34" s="151">
        <v>21150</v>
      </c>
      <c r="I34" s="151" t="s">
        <v>14</v>
      </c>
      <c r="J34" s="151" t="s">
        <v>145</v>
      </c>
      <c r="K34" s="151" t="s">
        <v>83</v>
      </c>
      <c r="L34" s="151" t="s">
        <v>72</v>
      </c>
      <c r="M34" s="151" t="s">
        <v>73</v>
      </c>
      <c r="N34" s="151" t="s">
        <v>27</v>
      </c>
      <c r="O34" s="45">
        <v>43377</v>
      </c>
      <c r="P34" s="40">
        <v>2106861</v>
      </c>
      <c r="Q34" s="176">
        <f>P34/H34</f>
        <v>99.615177304964533</v>
      </c>
      <c r="R34" s="40"/>
      <c r="S34" s="40"/>
      <c r="T34" s="40"/>
      <c r="U34" s="40"/>
      <c r="V34" s="40"/>
      <c r="W34" s="40"/>
      <c r="X34" s="41"/>
      <c r="Y34" s="41"/>
      <c r="Z34" s="40"/>
      <c r="AA34" s="152" t="s">
        <v>55</v>
      </c>
      <c r="AB34" s="153"/>
      <c r="AC34" s="166">
        <f>IF(AA34=Tables!J$5,AB34*P34,)</f>
        <v>0</v>
      </c>
      <c r="AD34" s="157"/>
      <c r="AE34" s="157"/>
      <c r="AF34" s="45"/>
      <c r="AG34" s="145"/>
      <c r="AH34" s="40"/>
      <c r="AI34" s="40"/>
      <c r="AK34" s="146"/>
      <c r="AL34" s="146" t="s">
        <v>211</v>
      </c>
      <c r="AM34" s="146" t="s">
        <v>463</v>
      </c>
      <c r="AO34" s="146"/>
      <c r="AW34" s="40"/>
      <c r="AY34" s="40"/>
      <c r="BA34" s="40"/>
      <c r="BC34" s="40"/>
      <c r="BE34" s="40"/>
      <c r="BG34" s="40"/>
    </row>
    <row r="35" spans="1:60" s="42" customFormat="1" ht="12.75" customHeight="1">
      <c r="A35" s="144">
        <v>19034</v>
      </c>
      <c r="B35" s="146" t="s">
        <v>464</v>
      </c>
      <c r="C35" s="147" t="s">
        <v>465</v>
      </c>
      <c r="D35" s="146" t="s">
        <v>359</v>
      </c>
      <c r="E35" s="147" t="s">
        <v>360</v>
      </c>
      <c r="F35" s="146" t="s">
        <v>27</v>
      </c>
      <c r="G35" s="151" t="s">
        <v>165</v>
      </c>
      <c r="H35" s="151"/>
      <c r="I35" s="151" t="s">
        <v>16</v>
      </c>
      <c r="J35" s="151" t="s">
        <v>38</v>
      </c>
      <c r="K35" s="151" t="s">
        <v>107</v>
      </c>
      <c r="L35" s="151" t="s">
        <v>313</v>
      </c>
      <c r="M35" s="151" t="s">
        <v>289</v>
      </c>
      <c r="N35" s="151" t="s">
        <v>27</v>
      </c>
      <c r="O35" s="45">
        <v>43377</v>
      </c>
      <c r="P35" s="40">
        <v>18170</v>
      </c>
      <c r="Q35" s="176"/>
      <c r="R35" s="40"/>
      <c r="S35" s="40"/>
      <c r="T35" s="40"/>
      <c r="U35" s="40"/>
      <c r="V35" s="40"/>
      <c r="W35" s="40"/>
      <c r="X35" s="41"/>
      <c r="Y35" s="41"/>
      <c r="Z35" s="40"/>
      <c r="AA35" s="152" t="s">
        <v>55</v>
      </c>
      <c r="AB35" s="153"/>
      <c r="AC35" s="166">
        <f>IF(AA35=Tables!J$5,AB35*P35,)</f>
        <v>0</v>
      </c>
      <c r="AD35" s="157"/>
      <c r="AE35" s="157"/>
      <c r="AF35" s="45"/>
      <c r="AG35" s="145"/>
      <c r="AH35" s="40"/>
      <c r="AI35" s="40"/>
      <c r="AK35" s="146"/>
      <c r="AL35" s="146"/>
      <c r="AM35" s="146"/>
      <c r="AW35" s="40"/>
      <c r="AY35" s="40"/>
      <c r="BA35" s="40"/>
      <c r="BC35" s="40"/>
      <c r="BE35" s="40"/>
      <c r="BG35" s="40"/>
    </row>
    <row r="36" spans="1:60" s="42" customFormat="1" ht="12.75" customHeight="1">
      <c r="A36" s="144">
        <v>19035</v>
      </c>
      <c r="B36" s="146" t="s">
        <v>466</v>
      </c>
      <c r="C36" s="147" t="s">
        <v>467</v>
      </c>
      <c r="D36" s="146" t="s">
        <v>359</v>
      </c>
      <c r="E36" s="147" t="s">
        <v>360</v>
      </c>
      <c r="F36" s="146" t="s">
        <v>27</v>
      </c>
      <c r="G36" s="151" t="s">
        <v>165</v>
      </c>
      <c r="H36" s="151"/>
      <c r="I36" s="155" t="s">
        <v>16</v>
      </c>
      <c r="J36" s="155" t="s">
        <v>38</v>
      </c>
      <c r="K36" s="151" t="s">
        <v>107</v>
      </c>
      <c r="L36" s="151" t="s">
        <v>313</v>
      </c>
      <c r="M36" s="151" t="s">
        <v>289</v>
      </c>
      <c r="N36" s="155" t="s">
        <v>27</v>
      </c>
      <c r="O36" s="45">
        <v>43377</v>
      </c>
      <c r="P36" s="40">
        <v>14743</v>
      </c>
      <c r="Q36" s="176"/>
      <c r="R36" s="40"/>
      <c r="S36" s="40"/>
      <c r="T36" s="40"/>
      <c r="U36" s="40"/>
      <c r="V36" s="40"/>
      <c r="W36" s="40"/>
      <c r="X36" s="41"/>
      <c r="Y36" s="41"/>
      <c r="Z36" s="40"/>
      <c r="AA36" s="152" t="s">
        <v>55</v>
      </c>
      <c r="AB36" s="153"/>
      <c r="AC36" s="166">
        <f>IF(AA36=Tables!J$5,AB36*P36,)</f>
        <v>0</v>
      </c>
      <c r="AD36" s="157"/>
      <c r="AE36" s="157"/>
      <c r="AF36" s="45"/>
      <c r="AG36" s="145"/>
      <c r="AH36" s="40"/>
      <c r="AI36" s="40"/>
      <c r="AM36" s="146"/>
      <c r="AW36" s="40"/>
      <c r="AY36" s="40"/>
      <c r="BA36" s="40"/>
      <c r="BC36" s="40"/>
      <c r="BE36" s="40"/>
      <c r="BG36" s="40"/>
    </row>
    <row r="37" spans="1:60" s="42" customFormat="1" ht="12.75" customHeight="1">
      <c r="A37" s="144">
        <v>19036</v>
      </c>
      <c r="B37" s="146" t="s">
        <v>468</v>
      </c>
      <c r="C37" s="147" t="s">
        <v>469</v>
      </c>
      <c r="D37" s="146" t="s">
        <v>470</v>
      </c>
      <c r="E37" s="147" t="s">
        <v>355</v>
      </c>
      <c r="F37" s="146" t="s">
        <v>27</v>
      </c>
      <c r="G37" s="151" t="s">
        <v>165</v>
      </c>
      <c r="H37" s="151">
        <v>113860</v>
      </c>
      <c r="I37" s="151" t="s">
        <v>12</v>
      </c>
      <c r="J37" s="151" t="s">
        <v>38</v>
      </c>
      <c r="K37" s="151" t="s">
        <v>107</v>
      </c>
      <c r="L37" s="151" t="s">
        <v>313</v>
      </c>
      <c r="M37" s="155" t="s">
        <v>289</v>
      </c>
      <c r="N37" s="155" t="s">
        <v>27</v>
      </c>
      <c r="O37" s="149">
        <v>43389</v>
      </c>
      <c r="P37" s="40">
        <v>492840</v>
      </c>
      <c r="Q37" s="176">
        <v>4.6100000000000003</v>
      </c>
      <c r="R37" s="40"/>
      <c r="S37" s="40"/>
      <c r="T37" s="40"/>
      <c r="U37" s="40"/>
      <c r="V37" s="40"/>
      <c r="W37" s="40"/>
      <c r="X37" s="41"/>
      <c r="Y37" s="41"/>
      <c r="Z37" s="40"/>
      <c r="AA37" s="152" t="s">
        <v>55</v>
      </c>
      <c r="AB37" s="153"/>
      <c r="AC37" s="166">
        <f>IF(AA37=Tables!J$5,AB37*P37,)</f>
        <v>0</v>
      </c>
      <c r="AD37" s="157"/>
      <c r="AE37" s="157"/>
      <c r="AF37" s="45"/>
      <c r="AG37" s="145"/>
      <c r="AH37" s="40"/>
      <c r="AI37" s="40"/>
      <c r="AL37" s="146"/>
      <c r="AM37" s="146"/>
      <c r="AW37" s="40"/>
      <c r="AY37" s="40"/>
      <c r="BA37" s="40"/>
      <c r="BC37" s="40"/>
      <c r="BE37" s="40"/>
      <c r="BG37" s="40"/>
    </row>
    <row r="38" spans="1:60" s="42" customFormat="1" ht="12.75" customHeight="1">
      <c r="A38" s="144">
        <v>19037</v>
      </c>
      <c r="B38" s="146" t="s">
        <v>472</v>
      </c>
      <c r="C38" s="147" t="s">
        <v>473</v>
      </c>
      <c r="D38" s="146" t="s">
        <v>359</v>
      </c>
      <c r="E38" s="147" t="s">
        <v>360</v>
      </c>
      <c r="F38" s="146" t="s">
        <v>27</v>
      </c>
      <c r="G38" s="151" t="s">
        <v>165</v>
      </c>
      <c r="H38" s="151"/>
      <c r="I38" s="155" t="s">
        <v>16</v>
      </c>
      <c r="J38" s="155" t="s">
        <v>38</v>
      </c>
      <c r="K38" s="151" t="s">
        <v>107</v>
      </c>
      <c r="L38" s="151" t="s">
        <v>72</v>
      </c>
      <c r="M38" s="155" t="s">
        <v>73</v>
      </c>
      <c r="N38" s="155" t="s">
        <v>27</v>
      </c>
      <c r="O38" s="149" t="s">
        <v>471</v>
      </c>
      <c r="P38" s="40">
        <v>0</v>
      </c>
      <c r="Q38" s="176"/>
      <c r="R38" s="40"/>
      <c r="S38" s="40"/>
      <c r="T38" s="40"/>
      <c r="U38" s="40"/>
      <c r="V38" s="40"/>
      <c r="W38" s="40"/>
      <c r="X38" s="41"/>
      <c r="Y38" s="41"/>
      <c r="Z38" s="40"/>
      <c r="AA38" s="152" t="s">
        <v>58</v>
      </c>
      <c r="AB38" s="153"/>
      <c r="AC38" s="166">
        <f>IF(AA38=Tables!J$5,AB38*P38,)</f>
        <v>0</v>
      </c>
      <c r="AD38" s="157"/>
      <c r="AE38" s="157"/>
      <c r="AF38" s="45"/>
      <c r="AG38" s="145"/>
      <c r="AH38" s="40"/>
      <c r="AI38" s="40"/>
      <c r="AL38" s="146"/>
      <c r="AM38" s="146"/>
      <c r="AW38" s="40"/>
      <c r="AY38" s="40"/>
      <c r="BA38" s="40"/>
      <c r="BC38" s="40"/>
      <c r="BE38" s="40"/>
      <c r="BG38" s="40"/>
    </row>
    <row r="39" spans="1:60" s="42" customFormat="1" ht="12.75" customHeight="1">
      <c r="A39" s="144">
        <v>19038</v>
      </c>
      <c r="B39" s="146" t="s">
        <v>474</v>
      </c>
      <c r="C39" s="147" t="s">
        <v>475</v>
      </c>
      <c r="D39" s="146" t="s">
        <v>476</v>
      </c>
      <c r="E39" s="147" t="s">
        <v>477</v>
      </c>
      <c r="F39" s="146" t="s">
        <v>27</v>
      </c>
      <c r="G39" s="151" t="s">
        <v>165</v>
      </c>
      <c r="H39" s="151"/>
      <c r="I39" s="155" t="s">
        <v>12</v>
      </c>
      <c r="J39" s="151" t="s">
        <v>38</v>
      </c>
      <c r="K39" s="151" t="s">
        <v>81</v>
      </c>
      <c r="L39" s="151" t="s">
        <v>158</v>
      </c>
      <c r="M39" s="151" t="s">
        <v>289</v>
      </c>
      <c r="N39" s="151" t="s">
        <v>27</v>
      </c>
      <c r="O39" s="149">
        <v>43381</v>
      </c>
      <c r="P39" s="40">
        <v>3900</v>
      </c>
      <c r="Q39" s="176"/>
      <c r="R39" s="40"/>
      <c r="S39" s="40"/>
      <c r="T39" s="40"/>
      <c r="U39" s="40"/>
      <c r="V39" s="40"/>
      <c r="W39" s="40"/>
      <c r="X39" s="41"/>
      <c r="Y39" s="41"/>
      <c r="Z39" s="40"/>
      <c r="AA39" s="152" t="s">
        <v>56</v>
      </c>
      <c r="AB39" s="153"/>
      <c r="AC39" s="166">
        <f>IF(AA39=Tables!J$5,AB39*P39,)</f>
        <v>0</v>
      </c>
      <c r="AD39" s="157"/>
      <c r="AE39" s="157"/>
      <c r="AF39" s="45"/>
      <c r="AG39" s="145"/>
      <c r="AH39" s="40"/>
      <c r="AI39" s="40"/>
      <c r="AJ39" s="146"/>
      <c r="AL39" s="146"/>
      <c r="AM39" s="146"/>
      <c r="AV39" s="146"/>
      <c r="AW39" s="40"/>
      <c r="AY39" s="40"/>
      <c r="BA39" s="40"/>
      <c r="BC39" s="40"/>
      <c r="BE39" s="40"/>
      <c r="BG39" s="40"/>
      <c r="BH39" s="146"/>
    </row>
    <row r="40" spans="1:60" s="42" customFormat="1" ht="12.75" customHeight="1">
      <c r="A40" s="144">
        <v>19039</v>
      </c>
      <c r="B40" s="146" t="s">
        <v>478</v>
      </c>
      <c r="C40" s="147" t="s">
        <v>475</v>
      </c>
      <c r="D40" s="146"/>
      <c r="E40" s="147" t="s">
        <v>479</v>
      </c>
      <c r="F40" s="146" t="s">
        <v>27</v>
      </c>
      <c r="G40" s="151" t="s">
        <v>165</v>
      </c>
      <c r="H40" s="151"/>
      <c r="I40" s="151" t="s">
        <v>12</v>
      </c>
      <c r="J40" s="151" t="s">
        <v>38</v>
      </c>
      <c r="K40" s="151" t="s">
        <v>81</v>
      </c>
      <c r="L40" s="151" t="s">
        <v>158</v>
      </c>
      <c r="M40" s="151" t="s">
        <v>289</v>
      </c>
      <c r="N40" s="151" t="s">
        <v>27</v>
      </c>
      <c r="O40" s="45">
        <v>43383</v>
      </c>
      <c r="P40" s="40">
        <v>3220</v>
      </c>
      <c r="Q40" s="176"/>
      <c r="R40" s="40"/>
      <c r="S40" s="40"/>
      <c r="T40" s="40"/>
      <c r="U40" s="40"/>
      <c r="V40" s="40"/>
      <c r="W40" s="40"/>
      <c r="X40" s="41"/>
      <c r="Y40" s="41"/>
      <c r="Z40" s="40"/>
      <c r="AA40" s="152" t="s">
        <v>56</v>
      </c>
      <c r="AB40" s="153"/>
      <c r="AC40" s="166">
        <f>IF(AA40=Tables!J$5,AB40*P40,)</f>
        <v>0</v>
      </c>
      <c r="AD40" s="157"/>
      <c r="AE40" s="157"/>
      <c r="AF40" s="45"/>
      <c r="AG40" s="145"/>
      <c r="AH40" s="40"/>
      <c r="AI40" s="40"/>
      <c r="AL40" s="146"/>
      <c r="AM40" s="146"/>
      <c r="AW40" s="40"/>
      <c r="AY40" s="40"/>
      <c r="BA40" s="40"/>
      <c r="BC40" s="40"/>
      <c r="BE40" s="40"/>
      <c r="BG40" s="40"/>
    </row>
    <row r="41" spans="1:60" s="42" customFormat="1" ht="12.75" customHeight="1">
      <c r="A41" s="144">
        <v>19040</v>
      </c>
      <c r="B41" s="146" t="s">
        <v>480</v>
      </c>
      <c r="C41" s="147" t="s">
        <v>481</v>
      </c>
      <c r="D41" s="146" t="s">
        <v>482</v>
      </c>
      <c r="E41" s="147" t="s">
        <v>375</v>
      </c>
      <c r="F41" s="146" t="s">
        <v>27</v>
      </c>
      <c r="G41" s="151" t="s">
        <v>165</v>
      </c>
      <c r="H41" s="151"/>
      <c r="I41" s="151" t="s">
        <v>13</v>
      </c>
      <c r="J41" s="151" t="s">
        <v>38</v>
      </c>
      <c r="K41" s="151" t="s">
        <v>81</v>
      </c>
      <c r="L41" s="151" t="s">
        <v>158</v>
      </c>
      <c r="M41" s="151" t="s">
        <v>289</v>
      </c>
      <c r="N41" s="155" t="s">
        <v>27</v>
      </c>
      <c r="O41" s="45">
        <v>43749</v>
      </c>
      <c r="P41" s="148">
        <v>187890</v>
      </c>
      <c r="Q41" s="176"/>
      <c r="R41" s="40"/>
      <c r="S41" s="40"/>
      <c r="T41" s="40"/>
      <c r="U41" s="40"/>
      <c r="V41" s="40"/>
      <c r="W41" s="40"/>
      <c r="X41" s="41"/>
      <c r="Y41" s="41"/>
      <c r="Z41" s="40"/>
      <c r="AA41" s="152" t="s">
        <v>55</v>
      </c>
      <c r="AB41" s="153"/>
      <c r="AC41" s="166">
        <f>IF(AA41=Tables!J$5,AB41*P41,)</f>
        <v>0</v>
      </c>
      <c r="AD41" s="157"/>
      <c r="AE41" s="157"/>
      <c r="AF41" s="45"/>
      <c r="AG41" s="145"/>
      <c r="AH41" s="40"/>
      <c r="AI41" s="40"/>
      <c r="AL41" s="146"/>
      <c r="AM41" s="146"/>
      <c r="AW41" s="40"/>
      <c r="AY41" s="40"/>
      <c r="BA41" s="40"/>
      <c r="BC41" s="40"/>
      <c r="BE41" s="40"/>
      <c r="BG41" s="40"/>
    </row>
    <row r="42" spans="1:60" s="42" customFormat="1" ht="12.75" customHeight="1">
      <c r="A42" s="144">
        <v>19041</v>
      </c>
      <c r="B42" s="146" t="s">
        <v>483</v>
      </c>
      <c r="C42" s="147" t="s">
        <v>487</v>
      </c>
      <c r="D42" s="146" t="s">
        <v>484</v>
      </c>
      <c r="E42" s="147" t="s">
        <v>485</v>
      </c>
      <c r="F42" s="146" t="s">
        <v>27</v>
      </c>
      <c r="G42" s="151" t="s">
        <v>166</v>
      </c>
      <c r="H42" s="151">
        <v>34725</v>
      </c>
      <c r="I42" s="151" t="s">
        <v>14</v>
      </c>
      <c r="J42" s="151" t="s">
        <v>145</v>
      </c>
      <c r="K42" s="151" t="s">
        <v>107</v>
      </c>
      <c r="L42" s="151" t="s">
        <v>297</v>
      </c>
      <c r="M42" s="151" t="s">
        <v>73</v>
      </c>
      <c r="N42" s="151" t="s">
        <v>27</v>
      </c>
      <c r="O42" s="45">
        <v>43390</v>
      </c>
      <c r="P42" s="148">
        <v>2429499</v>
      </c>
      <c r="Q42" s="176">
        <f>P42/H42</f>
        <v>69.963974082073435</v>
      </c>
      <c r="R42" s="40"/>
      <c r="S42" s="40"/>
      <c r="T42" s="40"/>
      <c r="U42" s="40"/>
      <c r="V42" s="40"/>
      <c r="W42" s="40"/>
      <c r="X42" s="41"/>
      <c r="Y42" s="41"/>
      <c r="Z42" s="40"/>
      <c r="AA42" s="152" t="s">
        <v>55</v>
      </c>
      <c r="AB42" s="153"/>
      <c r="AC42" s="166">
        <f>IF(AA42=Tables!J$5,AB42*P42,)</f>
        <v>0</v>
      </c>
      <c r="AD42" s="157"/>
      <c r="AE42" s="157"/>
      <c r="AF42" s="45"/>
      <c r="AG42" s="145"/>
      <c r="AH42" s="40"/>
      <c r="AI42" s="40"/>
      <c r="AL42" s="146" t="s">
        <v>250</v>
      </c>
      <c r="AM42" s="146" t="s">
        <v>486</v>
      </c>
      <c r="AN42" s="146"/>
      <c r="AO42" s="146"/>
      <c r="AW42" s="40"/>
      <c r="AY42" s="40"/>
      <c r="BA42" s="40"/>
      <c r="BC42" s="40"/>
      <c r="BE42" s="40"/>
      <c r="BG42" s="40"/>
    </row>
    <row r="43" spans="1:60" s="42" customFormat="1" ht="12.75" customHeight="1">
      <c r="A43" s="144">
        <v>19042</v>
      </c>
      <c r="B43" s="146" t="s">
        <v>488</v>
      </c>
      <c r="C43" s="147" t="s">
        <v>489</v>
      </c>
      <c r="D43" s="146" t="s">
        <v>490</v>
      </c>
      <c r="E43" s="147" t="s">
        <v>360</v>
      </c>
      <c r="F43" s="146" t="s">
        <v>27</v>
      </c>
      <c r="G43" s="151" t="s">
        <v>165</v>
      </c>
      <c r="H43" s="151"/>
      <c r="I43" s="151" t="s">
        <v>13</v>
      </c>
      <c r="J43" s="151" t="s">
        <v>39</v>
      </c>
      <c r="K43" s="151" t="s">
        <v>83</v>
      </c>
      <c r="L43" s="151" t="s">
        <v>72</v>
      </c>
      <c r="M43" s="151" t="s">
        <v>73</v>
      </c>
      <c r="N43" s="151" t="s">
        <v>27</v>
      </c>
      <c r="O43" s="45">
        <v>43382</v>
      </c>
      <c r="P43" s="40">
        <v>46885</v>
      </c>
      <c r="Q43" s="176"/>
      <c r="R43" s="40"/>
      <c r="S43" s="40"/>
      <c r="T43" s="40"/>
      <c r="U43" s="40"/>
      <c r="V43" s="40"/>
      <c r="W43" s="40"/>
      <c r="X43" s="41"/>
      <c r="Y43" s="41"/>
      <c r="Z43" s="40"/>
      <c r="AA43" s="152" t="s">
        <v>57</v>
      </c>
      <c r="AB43" s="153"/>
      <c r="AC43" s="166">
        <f>IF(AA43=Tables!J$5,AB43*P43,)</f>
        <v>0</v>
      </c>
      <c r="AD43" s="157"/>
      <c r="AE43" s="157"/>
      <c r="AF43" s="45"/>
      <c r="AG43" s="145"/>
      <c r="AH43" s="40"/>
      <c r="AI43" s="40"/>
      <c r="AL43" s="146" t="s">
        <v>491</v>
      </c>
      <c r="AM43" s="146" t="s">
        <v>492</v>
      </c>
      <c r="AW43" s="40"/>
      <c r="AY43" s="40"/>
      <c r="BA43" s="40"/>
      <c r="BC43" s="40"/>
      <c r="BE43" s="40"/>
      <c r="BG43" s="40"/>
    </row>
    <row r="44" spans="1:60" s="42" customFormat="1" ht="12.75" customHeight="1">
      <c r="A44" s="144">
        <v>19043</v>
      </c>
      <c r="B44" s="146" t="s">
        <v>493</v>
      </c>
      <c r="C44" s="147" t="s">
        <v>494</v>
      </c>
      <c r="D44" s="146" t="s">
        <v>359</v>
      </c>
      <c r="E44" s="147" t="s">
        <v>360</v>
      </c>
      <c r="F44" s="146" t="s">
        <v>27</v>
      </c>
      <c r="G44" s="151" t="s">
        <v>165</v>
      </c>
      <c r="H44" s="151"/>
      <c r="I44" s="151" t="s">
        <v>16</v>
      </c>
      <c r="J44" s="151" t="s">
        <v>38</v>
      </c>
      <c r="K44" s="151" t="s">
        <v>107</v>
      </c>
      <c r="L44" s="151" t="s">
        <v>313</v>
      </c>
      <c r="M44" s="151" t="s">
        <v>289</v>
      </c>
      <c r="N44" s="151" t="s">
        <v>27</v>
      </c>
      <c r="O44" s="149">
        <v>43403</v>
      </c>
      <c r="P44" s="40">
        <v>26720</v>
      </c>
      <c r="Q44" s="176"/>
      <c r="R44" s="40"/>
      <c r="S44" s="40"/>
      <c r="T44" s="40"/>
      <c r="U44" s="40"/>
      <c r="V44" s="40"/>
      <c r="W44" s="40"/>
      <c r="X44" s="41"/>
      <c r="Y44" s="41"/>
      <c r="Z44" s="40"/>
      <c r="AA44" s="156" t="s">
        <v>56</v>
      </c>
      <c r="AB44" s="153"/>
      <c r="AC44" s="166">
        <f>IF(AA44=Tables!J$5,AB44*P44,)</f>
        <v>0</v>
      </c>
      <c r="AD44" s="157"/>
      <c r="AE44" s="157"/>
      <c r="AF44" s="45"/>
      <c r="AG44" s="145"/>
      <c r="AH44" s="40"/>
      <c r="AI44" s="40"/>
      <c r="AJ44" s="146"/>
      <c r="AK44" s="146"/>
      <c r="AL44" s="146"/>
      <c r="AM44" s="146"/>
      <c r="AW44" s="40"/>
      <c r="AY44" s="40"/>
      <c r="BA44" s="40"/>
      <c r="BC44" s="40"/>
      <c r="BE44" s="40"/>
      <c r="BG44" s="40"/>
    </row>
    <row r="45" spans="1:60" s="42" customFormat="1" ht="12.75" customHeight="1">
      <c r="A45" s="144">
        <v>19044</v>
      </c>
      <c r="B45" s="146" t="s">
        <v>495</v>
      </c>
      <c r="C45" s="147" t="s">
        <v>496</v>
      </c>
      <c r="D45" s="146" t="s">
        <v>497</v>
      </c>
      <c r="E45" s="147" t="s">
        <v>360</v>
      </c>
      <c r="F45" s="146" t="s">
        <v>27</v>
      </c>
      <c r="G45" s="151" t="s">
        <v>165</v>
      </c>
      <c r="H45" s="151"/>
      <c r="I45" s="155" t="s">
        <v>12</v>
      </c>
      <c r="J45" s="151" t="s">
        <v>38</v>
      </c>
      <c r="K45" s="151" t="s">
        <v>81</v>
      </c>
      <c r="L45" s="151" t="s">
        <v>318</v>
      </c>
      <c r="M45" s="151" t="s">
        <v>77</v>
      </c>
      <c r="N45" s="151" t="s">
        <v>27</v>
      </c>
      <c r="O45" s="45">
        <v>43383</v>
      </c>
      <c r="P45" s="40">
        <v>6353</v>
      </c>
      <c r="Q45" s="176"/>
      <c r="R45" s="40"/>
      <c r="S45" s="40"/>
      <c r="T45" s="40"/>
      <c r="U45" s="40"/>
      <c r="V45" s="40"/>
      <c r="W45" s="40"/>
      <c r="X45" s="41"/>
      <c r="Y45" s="41"/>
      <c r="Z45" s="40"/>
      <c r="AA45" s="152" t="s">
        <v>55</v>
      </c>
      <c r="AB45" s="153"/>
      <c r="AC45" s="166">
        <f>IF(AA45=Tables!J$5,AB45*P45,)</f>
        <v>0</v>
      </c>
      <c r="AD45" s="157"/>
      <c r="AE45" s="157"/>
      <c r="AF45" s="45"/>
      <c r="AG45" s="145"/>
      <c r="AH45" s="40"/>
      <c r="AI45" s="40"/>
      <c r="AK45" s="146"/>
      <c r="AL45" s="146"/>
      <c r="AM45" s="146"/>
      <c r="AW45" s="40"/>
      <c r="AY45" s="40"/>
      <c r="BA45" s="40"/>
      <c r="BC45" s="40"/>
      <c r="BE45" s="40"/>
      <c r="BG45" s="40"/>
    </row>
    <row r="46" spans="1:60" s="42" customFormat="1" ht="12.75" customHeight="1">
      <c r="A46" s="144">
        <v>19045</v>
      </c>
      <c r="B46" s="146" t="s">
        <v>498</v>
      </c>
      <c r="C46" s="147" t="s">
        <v>499</v>
      </c>
      <c r="D46" s="146" t="s">
        <v>359</v>
      </c>
      <c r="E46" s="147" t="s">
        <v>360</v>
      </c>
      <c r="F46" s="146" t="s">
        <v>27</v>
      </c>
      <c r="G46" s="151" t="s">
        <v>165</v>
      </c>
      <c r="H46" s="151"/>
      <c r="I46" s="151" t="s">
        <v>16</v>
      </c>
      <c r="J46" s="151" t="s">
        <v>38</v>
      </c>
      <c r="K46" s="151" t="s">
        <v>81</v>
      </c>
      <c r="L46" s="151" t="s">
        <v>313</v>
      </c>
      <c r="M46" s="151" t="s">
        <v>289</v>
      </c>
      <c r="N46" s="155" t="s">
        <v>27</v>
      </c>
      <c r="O46" s="149">
        <v>43376</v>
      </c>
      <c r="P46" s="40">
        <v>63567</v>
      </c>
      <c r="Q46" s="176"/>
      <c r="R46" s="40"/>
      <c r="S46" s="40"/>
      <c r="T46" s="40"/>
      <c r="U46" s="40"/>
      <c r="V46" s="40"/>
      <c r="W46" s="40"/>
      <c r="X46" s="41"/>
      <c r="Y46" s="41"/>
      <c r="Z46" s="40"/>
      <c r="AA46" s="152" t="s">
        <v>56</v>
      </c>
      <c r="AB46" s="153"/>
      <c r="AC46" s="166">
        <f>IF(AA46=Tables!J$5,AB46*P46,)</f>
        <v>0</v>
      </c>
      <c r="AD46" s="157"/>
      <c r="AE46" s="157"/>
      <c r="AF46" s="45"/>
      <c r="AG46" s="145"/>
      <c r="AH46" s="40"/>
      <c r="AI46" s="40"/>
      <c r="AK46" s="146"/>
      <c r="AL46" s="146"/>
      <c r="AM46" s="146"/>
      <c r="AW46" s="40"/>
      <c r="AY46" s="40"/>
      <c r="BA46" s="40"/>
      <c r="BC46" s="40"/>
      <c r="BE46" s="40"/>
      <c r="BG46" s="40"/>
    </row>
    <row r="47" spans="1:60" s="42" customFormat="1" ht="12.75" customHeight="1">
      <c r="A47" s="144">
        <v>19046</v>
      </c>
      <c r="B47" s="146" t="s">
        <v>500</v>
      </c>
      <c r="C47" s="147" t="s">
        <v>501</v>
      </c>
      <c r="D47" s="146" t="s">
        <v>502</v>
      </c>
      <c r="E47" s="147" t="s">
        <v>503</v>
      </c>
      <c r="F47" s="146" t="s">
        <v>27</v>
      </c>
      <c r="G47" s="151" t="s">
        <v>165</v>
      </c>
      <c r="H47" s="151">
        <v>8431</v>
      </c>
      <c r="I47" s="151" t="s">
        <v>12</v>
      </c>
      <c r="J47" s="151" t="s">
        <v>145</v>
      </c>
      <c r="K47" s="151" t="s">
        <v>81</v>
      </c>
      <c r="L47" s="151" t="s">
        <v>342</v>
      </c>
      <c r="M47" s="151" t="s">
        <v>73</v>
      </c>
      <c r="N47" s="151" t="s">
        <v>27</v>
      </c>
      <c r="O47" s="45">
        <v>43390</v>
      </c>
      <c r="P47" s="40">
        <v>164373</v>
      </c>
      <c r="Q47" s="176"/>
      <c r="R47" s="40"/>
      <c r="S47" s="40"/>
      <c r="T47" s="40"/>
      <c r="U47" s="40"/>
      <c r="V47" s="40"/>
      <c r="W47" s="40"/>
      <c r="X47" s="41"/>
      <c r="Y47" s="41"/>
      <c r="Z47" s="40"/>
      <c r="AA47" s="152" t="s">
        <v>55</v>
      </c>
      <c r="AB47" s="153"/>
      <c r="AC47" s="166">
        <f>IF(AA47=Tables!J$5,AB47*P47,)</f>
        <v>0</v>
      </c>
      <c r="AD47" s="157"/>
      <c r="AE47" s="157"/>
      <c r="AF47" s="45"/>
      <c r="AG47" s="145"/>
      <c r="AH47" s="40"/>
      <c r="AI47" s="40"/>
      <c r="AL47" s="146"/>
      <c r="AM47" s="146"/>
      <c r="AW47" s="40"/>
      <c r="AY47" s="40"/>
      <c r="BA47" s="40"/>
      <c r="BC47" s="40"/>
      <c r="BE47" s="40"/>
      <c r="BG47" s="40"/>
    </row>
    <row r="48" spans="1:60" s="42" customFormat="1" ht="12.75" customHeight="1">
      <c r="A48" s="144">
        <v>19047</v>
      </c>
      <c r="B48" s="146" t="s">
        <v>504</v>
      </c>
      <c r="C48" s="147" t="s">
        <v>505</v>
      </c>
      <c r="D48" s="146" t="s">
        <v>506</v>
      </c>
      <c r="E48" s="147" t="s">
        <v>360</v>
      </c>
      <c r="F48" s="146" t="s">
        <v>27</v>
      </c>
      <c r="G48" s="151" t="s">
        <v>165</v>
      </c>
      <c r="H48" s="151">
        <v>16400</v>
      </c>
      <c r="I48" s="151" t="s">
        <v>12</v>
      </c>
      <c r="J48" s="151" t="s">
        <v>38</v>
      </c>
      <c r="K48" s="151" t="s">
        <v>83</v>
      </c>
      <c r="L48" s="151" t="s">
        <v>342</v>
      </c>
      <c r="M48" s="151" t="s">
        <v>73</v>
      </c>
      <c r="N48" s="151" t="s">
        <v>27</v>
      </c>
      <c r="O48" s="45">
        <v>43762</v>
      </c>
      <c r="P48" s="40">
        <v>324680</v>
      </c>
      <c r="Q48" s="176"/>
      <c r="R48" s="40">
        <v>6068</v>
      </c>
      <c r="S48" s="40"/>
      <c r="T48" s="40"/>
      <c r="U48" s="40"/>
      <c r="V48" s="40"/>
      <c r="W48" s="40"/>
      <c r="X48" s="41"/>
      <c r="Y48" s="41"/>
      <c r="Z48" s="40"/>
      <c r="AA48" s="152" t="s">
        <v>55</v>
      </c>
      <c r="AB48" s="153"/>
      <c r="AC48" s="166">
        <f>IF(AA48=Tables!J$5,AB48*P48,)</f>
        <v>0</v>
      </c>
      <c r="AD48" s="157"/>
      <c r="AE48" s="157"/>
      <c r="AF48" s="45"/>
      <c r="AG48" s="145"/>
      <c r="AH48" s="40"/>
      <c r="AI48" s="40"/>
      <c r="AL48" s="146"/>
      <c r="AM48" s="146"/>
      <c r="AN48" s="146"/>
      <c r="AO48" s="146"/>
      <c r="AW48" s="40"/>
      <c r="AY48" s="40"/>
      <c r="BA48" s="40"/>
      <c r="BC48" s="40"/>
      <c r="BE48" s="40"/>
      <c r="BG48" s="40"/>
    </row>
    <row r="49" spans="1:59" s="42" customFormat="1" ht="12.75" customHeight="1">
      <c r="A49" s="144">
        <v>19048</v>
      </c>
      <c r="B49" s="146" t="s">
        <v>507</v>
      </c>
      <c r="C49" s="147" t="s">
        <v>508</v>
      </c>
      <c r="D49" s="146" t="s">
        <v>421</v>
      </c>
      <c r="E49" s="147" t="s">
        <v>422</v>
      </c>
      <c r="F49" s="146" t="s">
        <v>27</v>
      </c>
      <c r="G49" s="151" t="s">
        <v>165</v>
      </c>
      <c r="H49" s="151"/>
      <c r="I49" s="151" t="s">
        <v>12</v>
      </c>
      <c r="J49" s="151" t="s">
        <v>38</v>
      </c>
      <c r="K49" s="151" t="s">
        <v>107</v>
      </c>
      <c r="L49" s="151" t="s">
        <v>158</v>
      </c>
      <c r="M49" s="151" t="s">
        <v>289</v>
      </c>
      <c r="N49" s="151" t="s">
        <v>27</v>
      </c>
      <c r="O49" s="45">
        <v>43383</v>
      </c>
      <c r="P49" s="40">
        <v>2270</v>
      </c>
      <c r="Q49" s="176"/>
      <c r="R49" s="40">
        <v>960</v>
      </c>
      <c r="S49" s="40"/>
      <c r="T49" s="40"/>
      <c r="U49" s="40"/>
      <c r="V49" s="40"/>
      <c r="W49" s="40"/>
      <c r="X49" s="41"/>
      <c r="Y49" s="41"/>
      <c r="Z49" s="40"/>
      <c r="AA49" s="152" t="s">
        <v>55</v>
      </c>
      <c r="AB49" s="153"/>
      <c r="AC49" s="166">
        <f>IF(AA49=Tables!J$5,AB49*P49,)</f>
        <v>0</v>
      </c>
      <c r="AD49" s="157"/>
      <c r="AE49" s="157"/>
      <c r="AF49" s="45"/>
      <c r="AG49" s="145"/>
      <c r="AH49" s="40"/>
      <c r="AI49" s="40"/>
      <c r="AM49" s="146"/>
      <c r="AW49" s="40"/>
      <c r="AY49" s="40"/>
      <c r="BA49" s="40"/>
      <c r="BC49" s="40"/>
      <c r="BE49" s="40"/>
      <c r="BG49" s="40"/>
    </row>
    <row r="50" spans="1:59" s="42" customFormat="1" ht="12.75" customHeight="1">
      <c r="A50" s="144">
        <v>19049</v>
      </c>
      <c r="B50" s="146" t="s">
        <v>509</v>
      </c>
      <c r="C50" s="147" t="s">
        <v>510</v>
      </c>
      <c r="D50" s="146" t="s">
        <v>374</v>
      </c>
      <c r="E50" s="147" t="s">
        <v>375</v>
      </c>
      <c r="F50" s="146" t="s">
        <v>27</v>
      </c>
      <c r="G50" s="151" t="s">
        <v>165</v>
      </c>
      <c r="H50" s="151"/>
      <c r="I50" s="151" t="s">
        <v>12</v>
      </c>
      <c r="J50" s="151" t="s">
        <v>38</v>
      </c>
      <c r="K50" s="151" t="s">
        <v>107</v>
      </c>
      <c r="L50" s="151" t="s">
        <v>158</v>
      </c>
      <c r="M50" s="151" t="s">
        <v>289</v>
      </c>
      <c r="N50" s="151" t="s">
        <v>27</v>
      </c>
      <c r="O50" s="45">
        <v>43383</v>
      </c>
      <c r="P50" s="40">
        <v>900</v>
      </c>
      <c r="Q50" s="176"/>
      <c r="R50" s="40"/>
      <c r="S50" s="40"/>
      <c r="T50" s="40"/>
      <c r="U50" s="40"/>
      <c r="V50" s="40"/>
      <c r="W50" s="40"/>
      <c r="X50" s="41"/>
      <c r="Y50" s="41"/>
      <c r="Z50" s="40"/>
      <c r="AA50" s="152" t="s">
        <v>56</v>
      </c>
      <c r="AB50" s="153"/>
      <c r="AC50" s="166">
        <f>IF(AA50=Tables!J$5,AB50*P50,)</f>
        <v>0</v>
      </c>
      <c r="AD50" s="157"/>
      <c r="AE50" s="157"/>
      <c r="AF50" s="45"/>
      <c r="AG50" s="145"/>
      <c r="AH50" s="40"/>
      <c r="AI50" s="40"/>
      <c r="AM50" s="146"/>
      <c r="AW50" s="40"/>
      <c r="AY50" s="40"/>
      <c r="BA50" s="40"/>
      <c r="BC50" s="40"/>
      <c r="BE50" s="40"/>
      <c r="BG50" s="40"/>
    </row>
    <row r="51" spans="1:59" s="42" customFormat="1" ht="12.75" customHeight="1">
      <c r="A51" s="144">
        <v>19050</v>
      </c>
      <c r="B51" s="146" t="s">
        <v>511</v>
      </c>
      <c r="C51" s="147" t="s">
        <v>512</v>
      </c>
      <c r="D51" s="146" t="s">
        <v>513</v>
      </c>
      <c r="E51" s="147" t="s">
        <v>514</v>
      </c>
      <c r="F51" s="146" t="s">
        <v>27</v>
      </c>
      <c r="G51" s="151" t="s">
        <v>165</v>
      </c>
      <c r="H51" s="155"/>
      <c r="I51" s="151" t="s">
        <v>12</v>
      </c>
      <c r="J51" s="151" t="s">
        <v>38</v>
      </c>
      <c r="K51" s="151" t="s">
        <v>107</v>
      </c>
      <c r="L51" s="151" t="s">
        <v>158</v>
      </c>
      <c r="M51" s="151" t="s">
        <v>289</v>
      </c>
      <c r="N51" s="151" t="s">
        <v>27</v>
      </c>
      <c r="O51" s="45">
        <v>43383</v>
      </c>
      <c r="P51" s="40">
        <v>3660</v>
      </c>
      <c r="Q51" s="176"/>
      <c r="R51" s="40">
        <v>1400</v>
      </c>
      <c r="S51" s="40"/>
      <c r="T51" s="40"/>
      <c r="U51" s="40"/>
      <c r="V51" s="40"/>
      <c r="W51" s="40"/>
      <c r="X51" s="41"/>
      <c r="Y51" s="41"/>
      <c r="Z51" s="40"/>
      <c r="AA51" s="152" t="s">
        <v>55</v>
      </c>
      <c r="AB51" s="153"/>
      <c r="AC51" s="166">
        <f>IF(AA51=Tables!J$5,AB51*P51,)</f>
        <v>0</v>
      </c>
      <c r="AD51" s="157"/>
      <c r="AE51" s="157"/>
      <c r="AF51" s="45"/>
      <c r="AG51" s="145"/>
      <c r="AH51" s="40"/>
      <c r="AI51" s="40"/>
      <c r="AL51" s="146"/>
      <c r="AM51" s="146"/>
      <c r="AW51" s="40"/>
      <c r="AY51" s="40"/>
      <c r="BA51" s="40"/>
      <c r="BC51" s="40"/>
      <c r="BE51" s="40"/>
      <c r="BG51" s="40"/>
    </row>
    <row r="52" spans="1:59" s="42" customFormat="1" ht="12.75" customHeight="1">
      <c r="A52" s="144">
        <v>19051</v>
      </c>
      <c r="B52" s="146" t="s">
        <v>515</v>
      </c>
      <c r="C52" s="147" t="s">
        <v>516</v>
      </c>
      <c r="D52" s="146" t="s">
        <v>517</v>
      </c>
      <c r="E52" s="147" t="s">
        <v>518</v>
      </c>
      <c r="F52" s="146" t="s">
        <v>27</v>
      </c>
      <c r="G52" s="155" t="s">
        <v>165</v>
      </c>
      <c r="H52" s="151"/>
      <c r="I52" s="151" t="s">
        <v>12</v>
      </c>
      <c r="J52" s="151" t="s">
        <v>38</v>
      </c>
      <c r="K52" s="151" t="s">
        <v>107</v>
      </c>
      <c r="L52" s="151" t="s">
        <v>158</v>
      </c>
      <c r="M52" s="151" t="s">
        <v>289</v>
      </c>
      <c r="N52" s="151" t="s">
        <v>27</v>
      </c>
      <c r="O52" s="45">
        <v>43383</v>
      </c>
      <c r="P52" s="40">
        <v>6140</v>
      </c>
      <c r="Q52" s="176"/>
      <c r="R52" s="40"/>
      <c r="S52" s="40"/>
      <c r="T52" s="40"/>
      <c r="U52" s="40"/>
      <c r="V52" s="40"/>
      <c r="W52" s="40"/>
      <c r="X52" s="41"/>
      <c r="Y52" s="41"/>
      <c r="Z52" s="40"/>
      <c r="AA52" s="152" t="s">
        <v>55</v>
      </c>
      <c r="AB52" s="153"/>
      <c r="AC52" s="166">
        <f>IF(AA52=Tables!J$5,AB52*P52,)</f>
        <v>0</v>
      </c>
      <c r="AD52" s="157"/>
      <c r="AE52" s="157"/>
      <c r="AF52" s="45"/>
      <c r="AG52" s="145"/>
      <c r="AH52" s="40"/>
      <c r="AI52" s="40"/>
      <c r="AL52" s="146"/>
      <c r="AM52" s="146"/>
      <c r="AW52" s="40"/>
      <c r="AY52" s="40"/>
      <c r="BA52" s="40"/>
      <c r="BC52" s="40"/>
      <c r="BE52" s="40"/>
      <c r="BG52" s="40"/>
    </row>
    <row r="53" spans="1:59" s="42" customFormat="1" ht="12.75" customHeight="1">
      <c r="A53" s="144">
        <v>19052</v>
      </c>
      <c r="B53" s="146" t="s">
        <v>519</v>
      </c>
      <c r="C53" s="147" t="s">
        <v>520</v>
      </c>
      <c r="D53" s="146" t="s">
        <v>374</v>
      </c>
      <c r="E53" s="147" t="s">
        <v>375</v>
      </c>
      <c r="F53" s="146" t="s">
        <v>27</v>
      </c>
      <c r="G53" s="155" t="s">
        <v>165</v>
      </c>
      <c r="H53" s="151"/>
      <c r="I53" s="155" t="s">
        <v>12</v>
      </c>
      <c r="J53" s="155" t="s">
        <v>38</v>
      </c>
      <c r="K53" s="155" t="s">
        <v>107</v>
      </c>
      <c r="L53" s="155" t="s">
        <v>158</v>
      </c>
      <c r="M53" s="155" t="s">
        <v>289</v>
      </c>
      <c r="N53" s="155" t="s">
        <v>27</v>
      </c>
      <c r="O53" s="45">
        <v>43388</v>
      </c>
      <c r="P53" s="40">
        <v>3000</v>
      </c>
      <c r="Q53" s="176"/>
      <c r="R53" s="40"/>
      <c r="S53" s="40"/>
      <c r="T53" s="40"/>
      <c r="U53" s="40"/>
      <c r="V53" s="40"/>
      <c r="W53" s="40"/>
      <c r="X53" s="41"/>
      <c r="Y53" s="41"/>
      <c r="Z53" s="40"/>
      <c r="AA53" s="156" t="s">
        <v>55</v>
      </c>
      <c r="AB53" s="153"/>
      <c r="AC53" s="166">
        <f>IF(AA53=Tables!J$5,AB53*P53,)</f>
        <v>0</v>
      </c>
      <c r="AD53" s="157"/>
      <c r="AE53" s="157"/>
      <c r="AF53" s="45"/>
      <c r="AG53" s="145"/>
      <c r="AH53" s="40"/>
      <c r="AI53" s="40"/>
      <c r="AL53" s="146"/>
      <c r="AM53" s="146"/>
      <c r="AW53" s="40"/>
      <c r="AY53" s="40"/>
      <c r="BA53" s="40"/>
      <c r="BC53" s="40"/>
      <c r="BE53" s="40"/>
      <c r="BG53" s="40"/>
    </row>
    <row r="54" spans="1:59" s="42" customFormat="1" ht="12.75" customHeight="1">
      <c r="A54" s="144">
        <v>19053</v>
      </c>
      <c r="B54" s="146" t="s">
        <v>521</v>
      </c>
      <c r="C54" s="147" t="s">
        <v>522</v>
      </c>
      <c r="D54" s="146" t="s">
        <v>523</v>
      </c>
      <c r="E54" s="147" t="s">
        <v>524</v>
      </c>
      <c r="F54" s="146" t="s">
        <v>27</v>
      </c>
      <c r="G54" s="151" t="s">
        <v>165</v>
      </c>
      <c r="H54" s="151"/>
      <c r="I54" s="155" t="s">
        <v>12</v>
      </c>
      <c r="J54" s="151" t="s">
        <v>38</v>
      </c>
      <c r="K54" s="151" t="s">
        <v>107</v>
      </c>
      <c r="L54" s="155" t="s">
        <v>158</v>
      </c>
      <c r="M54" s="155" t="s">
        <v>289</v>
      </c>
      <c r="N54" s="155" t="s">
        <v>27</v>
      </c>
      <c r="O54" s="45">
        <v>43389</v>
      </c>
      <c r="P54" s="40">
        <v>6964</v>
      </c>
      <c r="Q54" s="176"/>
      <c r="R54" s="40"/>
      <c r="S54" s="40"/>
      <c r="T54" s="40"/>
      <c r="U54" s="40"/>
      <c r="V54" s="40"/>
      <c r="W54" s="40"/>
      <c r="X54" s="41"/>
      <c r="Y54" s="41"/>
      <c r="Z54" s="40"/>
      <c r="AA54" s="152" t="s">
        <v>56</v>
      </c>
      <c r="AB54" s="153"/>
      <c r="AC54" s="166">
        <f>IF(AA54=Tables!J$5,AB54*P54,)</f>
        <v>0</v>
      </c>
      <c r="AD54" s="157"/>
      <c r="AE54" s="157"/>
      <c r="AF54" s="45"/>
      <c r="AG54" s="145"/>
      <c r="AH54" s="40"/>
      <c r="AI54" s="40"/>
      <c r="AL54" s="146"/>
      <c r="AM54" s="146"/>
      <c r="AO54" s="146"/>
      <c r="AW54" s="40"/>
      <c r="AY54" s="40"/>
      <c r="BA54" s="40"/>
      <c r="BC54" s="40"/>
      <c r="BE54" s="40"/>
      <c r="BG54" s="40"/>
    </row>
    <row r="55" spans="1:59" s="42" customFormat="1" ht="12.75" customHeight="1">
      <c r="A55" s="144">
        <v>19054</v>
      </c>
      <c r="B55" s="146" t="s">
        <v>525</v>
      </c>
      <c r="C55" s="147" t="s">
        <v>526</v>
      </c>
      <c r="D55" s="146" t="s">
        <v>359</v>
      </c>
      <c r="E55" s="147" t="s">
        <v>360</v>
      </c>
      <c r="F55" s="146" t="s">
        <v>27</v>
      </c>
      <c r="G55" s="151" t="s">
        <v>165</v>
      </c>
      <c r="H55" s="151"/>
      <c r="I55" s="155" t="s">
        <v>16</v>
      </c>
      <c r="J55" s="155" t="s">
        <v>38</v>
      </c>
      <c r="K55" s="151" t="s">
        <v>107</v>
      </c>
      <c r="L55" s="151" t="s">
        <v>313</v>
      </c>
      <c r="M55" s="151" t="s">
        <v>289</v>
      </c>
      <c r="N55" s="151" t="s">
        <v>27</v>
      </c>
      <c r="O55" s="45">
        <v>43392</v>
      </c>
      <c r="P55" s="40">
        <v>38389</v>
      </c>
      <c r="Q55" s="176"/>
      <c r="R55" s="40"/>
      <c r="S55" s="40"/>
      <c r="T55" s="40"/>
      <c r="U55" s="40"/>
      <c r="V55" s="40"/>
      <c r="W55" s="40"/>
      <c r="X55" s="41"/>
      <c r="Y55" s="41"/>
      <c r="Z55" s="40"/>
      <c r="AA55" s="152" t="s">
        <v>55</v>
      </c>
      <c r="AB55" s="153"/>
      <c r="AC55" s="166">
        <f>IF(AA55=Tables!J$5,AB55*P55,)</f>
        <v>0</v>
      </c>
      <c r="AD55" s="157"/>
      <c r="AE55" s="157"/>
      <c r="AF55" s="45"/>
      <c r="AG55" s="145"/>
      <c r="AH55" s="40"/>
      <c r="AI55" s="40"/>
      <c r="AL55" s="146"/>
      <c r="AM55" s="146"/>
      <c r="AO55" s="146"/>
      <c r="AW55" s="40"/>
      <c r="AY55" s="40"/>
      <c r="BA55" s="40"/>
      <c r="BC55" s="40"/>
      <c r="BE55" s="40"/>
      <c r="BG55" s="40"/>
    </row>
    <row r="56" spans="1:59" s="42" customFormat="1" ht="12.75" customHeight="1">
      <c r="A56" s="144">
        <v>19055</v>
      </c>
      <c r="B56" s="146" t="s">
        <v>527</v>
      </c>
      <c r="C56" s="147" t="s">
        <v>528</v>
      </c>
      <c r="D56" s="146" t="s">
        <v>359</v>
      </c>
      <c r="E56" s="147" t="s">
        <v>360</v>
      </c>
      <c r="F56" s="146" t="s">
        <v>27</v>
      </c>
      <c r="G56" s="151" t="s">
        <v>165</v>
      </c>
      <c r="H56" s="151"/>
      <c r="I56" s="151" t="s">
        <v>16</v>
      </c>
      <c r="J56" s="151" t="s">
        <v>145</v>
      </c>
      <c r="K56" s="151" t="s">
        <v>81</v>
      </c>
      <c r="L56" s="151" t="s">
        <v>313</v>
      </c>
      <c r="M56" s="151" t="s">
        <v>289</v>
      </c>
      <c r="N56" s="151" t="s">
        <v>27</v>
      </c>
      <c r="O56" s="45">
        <v>43391</v>
      </c>
      <c r="P56" s="40">
        <v>27500</v>
      </c>
      <c r="Q56" s="176"/>
      <c r="R56" s="40"/>
      <c r="S56" s="40"/>
      <c r="T56" s="40"/>
      <c r="U56" s="40"/>
      <c r="V56" s="40"/>
      <c r="W56" s="40"/>
      <c r="X56" s="41"/>
      <c r="Y56" s="41"/>
      <c r="Z56" s="40"/>
      <c r="AA56" s="152" t="s">
        <v>58</v>
      </c>
      <c r="AB56" s="153"/>
      <c r="AC56" s="166">
        <f>IF(AA56=Tables!J$5,AB56*P56,)</f>
        <v>0</v>
      </c>
      <c r="AD56" s="157"/>
      <c r="AE56" s="157"/>
      <c r="AF56" s="45"/>
      <c r="AG56" s="145"/>
      <c r="AH56" s="40"/>
      <c r="AI56" s="40"/>
      <c r="AL56" s="146"/>
      <c r="AM56" s="146"/>
      <c r="AW56" s="40"/>
      <c r="AY56" s="40"/>
      <c r="BA56" s="40"/>
      <c r="BC56" s="40"/>
      <c r="BE56" s="40"/>
      <c r="BG56" s="40"/>
    </row>
    <row r="57" spans="1:59" s="42" customFormat="1" ht="12.75" customHeight="1">
      <c r="A57" s="144">
        <v>19056</v>
      </c>
      <c r="B57" s="146" t="s">
        <v>529</v>
      </c>
      <c r="C57" s="147" t="s">
        <v>530</v>
      </c>
      <c r="D57" s="146" t="s">
        <v>531</v>
      </c>
      <c r="E57" s="147" t="s">
        <v>532</v>
      </c>
      <c r="F57" s="146" t="s">
        <v>27</v>
      </c>
      <c r="G57" s="151" t="s">
        <v>165</v>
      </c>
      <c r="H57" s="151"/>
      <c r="I57" s="151" t="s">
        <v>12</v>
      </c>
      <c r="J57" s="151" t="s">
        <v>38</v>
      </c>
      <c r="K57" s="151" t="s">
        <v>107</v>
      </c>
      <c r="L57" s="151" t="s">
        <v>158</v>
      </c>
      <c r="M57" s="151" t="s">
        <v>289</v>
      </c>
      <c r="N57" s="151" t="s">
        <v>27</v>
      </c>
      <c r="O57" s="45">
        <v>43388</v>
      </c>
      <c r="P57" s="40">
        <v>91700</v>
      </c>
      <c r="Q57" s="176"/>
      <c r="R57" s="40"/>
      <c r="S57" s="40"/>
      <c r="T57" s="40"/>
      <c r="U57" s="40"/>
      <c r="V57" s="40"/>
      <c r="W57" s="40"/>
      <c r="X57" s="41"/>
      <c r="Y57" s="41"/>
      <c r="Z57" s="40"/>
      <c r="AA57" s="152" t="s">
        <v>57</v>
      </c>
      <c r="AB57" s="153"/>
      <c r="AC57" s="166">
        <f>IF(AA57=Tables!J$5,AB57*P57,)</f>
        <v>0</v>
      </c>
      <c r="AD57" s="157"/>
      <c r="AE57" s="157"/>
      <c r="AF57" s="45"/>
      <c r="AG57" s="145"/>
      <c r="AH57" s="40"/>
      <c r="AI57" s="40"/>
      <c r="AL57" s="146"/>
      <c r="AM57" s="146"/>
      <c r="AW57" s="40"/>
      <c r="AY57" s="40"/>
      <c r="BA57" s="40"/>
      <c r="BC57" s="40"/>
      <c r="BE57" s="40"/>
      <c r="BG57" s="40"/>
    </row>
    <row r="58" spans="1:59" s="42" customFormat="1" ht="12.75" customHeight="1">
      <c r="A58" s="144">
        <v>19057</v>
      </c>
      <c r="B58" s="146" t="s">
        <v>533</v>
      </c>
      <c r="C58" s="147" t="s">
        <v>534</v>
      </c>
      <c r="D58" s="146" t="s">
        <v>513</v>
      </c>
      <c r="E58" s="147" t="s">
        <v>514</v>
      </c>
      <c r="F58" s="146" t="s">
        <v>27</v>
      </c>
      <c r="G58" s="151" t="s">
        <v>165</v>
      </c>
      <c r="H58" s="151"/>
      <c r="I58" s="155" t="s">
        <v>12</v>
      </c>
      <c r="J58" s="155" t="s">
        <v>38</v>
      </c>
      <c r="K58" s="151" t="s">
        <v>107</v>
      </c>
      <c r="L58" s="155" t="s">
        <v>158</v>
      </c>
      <c r="M58" s="155" t="s">
        <v>289</v>
      </c>
      <c r="N58" s="155" t="s">
        <v>27</v>
      </c>
      <c r="O58" s="45">
        <v>43388</v>
      </c>
      <c r="P58" s="40">
        <v>1250</v>
      </c>
      <c r="Q58" s="176"/>
      <c r="R58" s="40"/>
      <c r="S58" s="40"/>
      <c r="T58" s="40"/>
      <c r="U58" s="40"/>
      <c r="V58" s="40"/>
      <c r="W58" s="40"/>
      <c r="X58" s="41"/>
      <c r="Y58" s="41"/>
      <c r="Z58" s="40"/>
      <c r="AA58" s="152" t="s">
        <v>55</v>
      </c>
      <c r="AB58" s="153"/>
      <c r="AC58" s="166">
        <f>IF(AA58=Tables!J$5,AB58*P58,)</f>
        <v>0</v>
      </c>
      <c r="AD58" s="157"/>
      <c r="AE58" s="157"/>
      <c r="AF58" s="45"/>
      <c r="AG58" s="145"/>
      <c r="AH58" s="40"/>
      <c r="AI58" s="40"/>
      <c r="AL58" s="146"/>
      <c r="AM58" s="146"/>
      <c r="AW58" s="40"/>
      <c r="AY58" s="40"/>
      <c r="BA58" s="40"/>
      <c r="BC58" s="40"/>
      <c r="BE58" s="40"/>
      <c r="BG58" s="40"/>
    </row>
    <row r="59" spans="1:59" s="42" customFormat="1" ht="12.75" customHeight="1">
      <c r="A59" s="144">
        <v>19058</v>
      </c>
      <c r="B59" s="146" t="s">
        <v>535</v>
      </c>
      <c r="C59" s="147" t="s">
        <v>362</v>
      </c>
      <c r="D59" s="146" t="s">
        <v>536</v>
      </c>
      <c r="E59" s="147" t="s">
        <v>360</v>
      </c>
      <c r="F59" s="146" t="s">
        <v>27</v>
      </c>
      <c r="G59" s="155" t="s">
        <v>165</v>
      </c>
      <c r="H59" s="151"/>
      <c r="I59" s="151" t="s">
        <v>12</v>
      </c>
      <c r="J59" s="151" t="s">
        <v>39</v>
      </c>
      <c r="K59" s="151" t="s">
        <v>83</v>
      </c>
      <c r="L59" s="151" t="s">
        <v>72</v>
      </c>
      <c r="M59" s="151" t="s">
        <v>73</v>
      </c>
      <c r="N59" s="155" t="s">
        <v>27</v>
      </c>
      <c r="O59" s="45">
        <v>43395</v>
      </c>
      <c r="P59" s="40">
        <v>229760</v>
      </c>
      <c r="Q59" s="176"/>
      <c r="R59" s="40"/>
      <c r="S59" s="40"/>
      <c r="T59" s="40"/>
      <c r="U59" s="40"/>
      <c r="V59" s="40"/>
      <c r="W59" s="40"/>
      <c r="X59" s="41"/>
      <c r="Y59" s="41"/>
      <c r="Z59" s="40"/>
      <c r="AA59" s="156" t="s">
        <v>55</v>
      </c>
      <c r="AB59" s="153"/>
      <c r="AC59" s="166">
        <f>IF(AA59=Tables!J$5,AB59*P59,)</f>
        <v>0</v>
      </c>
      <c r="AD59" s="157"/>
      <c r="AE59" s="157"/>
      <c r="AF59" s="45"/>
      <c r="AG59" s="145"/>
      <c r="AH59" s="40"/>
      <c r="AI59" s="40"/>
      <c r="AJ59" s="42" t="s">
        <v>211</v>
      </c>
      <c r="AK59" s="146" t="s">
        <v>537</v>
      </c>
      <c r="AL59" s="146" t="s">
        <v>211</v>
      </c>
      <c r="AM59" s="146" t="s">
        <v>537</v>
      </c>
      <c r="AW59" s="40"/>
      <c r="AY59" s="40"/>
      <c r="BA59" s="40"/>
      <c r="BC59" s="40"/>
      <c r="BE59" s="40"/>
      <c r="BG59" s="40"/>
    </row>
    <row r="60" spans="1:59" s="42" customFormat="1" ht="12.75" customHeight="1">
      <c r="A60" s="144">
        <v>19059</v>
      </c>
      <c r="B60" s="146" t="s">
        <v>538</v>
      </c>
      <c r="C60" s="147" t="s">
        <v>539</v>
      </c>
      <c r="D60" s="146" t="s">
        <v>517</v>
      </c>
      <c r="E60" s="147" t="s">
        <v>518</v>
      </c>
      <c r="F60" s="146" t="s">
        <v>27</v>
      </c>
      <c r="G60" s="151" t="s">
        <v>165</v>
      </c>
      <c r="H60" s="151"/>
      <c r="I60" s="151" t="s">
        <v>12</v>
      </c>
      <c r="J60" s="151" t="s">
        <v>38</v>
      </c>
      <c r="K60" s="151" t="s">
        <v>81</v>
      </c>
      <c r="L60" s="151" t="s">
        <v>158</v>
      </c>
      <c r="M60" s="151" t="s">
        <v>289</v>
      </c>
      <c r="N60" s="151" t="s">
        <v>27</v>
      </c>
      <c r="O60" s="45">
        <v>43391</v>
      </c>
      <c r="P60" s="40">
        <v>1674</v>
      </c>
      <c r="Q60" s="176"/>
      <c r="R60" s="40"/>
      <c r="S60" s="40"/>
      <c r="T60" s="40"/>
      <c r="U60" s="40"/>
      <c r="V60" s="40"/>
      <c r="W60" s="40"/>
      <c r="X60" s="41"/>
      <c r="Y60" s="41"/>
      <c r="Z60" s="40"/>
      <c r="AA60" s="152" t="s">
        <v>56</v>
      </c>
      <c r="AB60" s="153"/>
      <c r="AC60" s="166">
        <f>IF(AA60=Tables!J$5,AB60*P60,)</f>
        <v>0</v>
      </c>
      <c r="AD60" s="157"/>
      <c r="AE60" s="157"/>
      <c r="AF60" s="45"/>
      <c r="AG60" s="145"/>
      <c r="AH60" s="40"/>
      <c r="AI60" s="40"/>
      <c r="AM60" s="146"/>
      <c r="AW60" s="40"/>
      <c r="AY60" s="40"/>
      <c r="BA60" s="40"/>
      <c r="BC60" s="40"/>
      <c r="BE60" s="40"/>
      <c r="BG60" s="40"/>
    </row>
    <row r="61" spans="1:59" s="42" customFormat="1" ht="12.75" customHeight="1">
      <c r="A61" s="144">
        <v>19060</v>
      </c>
      <c r="B61" s="146" t="s">
        <v>540</v>
      </c>
      <c r="C61" s="147" t="s">
        <v>541</v>
      </c>
      <c r="D61" s="146" t="s">
        <v>359</v>
      </c>
      <c r="E61" s="147" t="s">
        <v>360</v>
      </c>
      <c r="F61" s="146" t="s">
        <v>27</v>
      </c>
      <c r="G61" s="155" t="s">
        <v>165</v>
      </c>
      <c r="H61" s="151"/>
      <c r="I61" s="155" t="s">
        <v>12</v>
      </c>
      <c r="J61" s="151" t="s">
        <v>37</v>
      </c>
      <c r="K61" s="151" t="s">
        <v>107</v>
      </c>
      <c r="L61" s="151" t="s">
        <v>313</v>
      </c>
      <c r="M61" s="151" t="s">
        <v>289</v>
      </c>
      <c r="N61" s="155" t="s">
        <v>27</v>
      </c>
      <c r="O61" s="45">
        <v>43392</v>
      </c>
      <c r="P61" s="40">
        <v>19500</v>
      </c>
      <c r="Q61" s="176"/>
      <c r="R61" s="40"/>
      <c r="S61" s="40"/>
      <c r="T61" s="40"/>
      <c r="U61" s="40"/>
      <c r="V61" s="40"/>
      <c r="W61" s="40"/>
      <c r="X61" s="41"/>
      <c r="Y61" s="41"/>
      <c r="Z61" s="40"/>
      <c r="AA61" s="152" t="s">
        <v>56</v>
      </c>
      <c r="AB61" s="153"/>
      <c r="AC61" s="166">
        <f>IF(AA61=Tables!J$5,AB61*P61,)</f>
        <v>0</v>
      </c>
      <c r="AD61" s="157"/>
      <c r="AE61" s="157"/>
      <c r="AF61" s="45"/>
      <c r="AG61" s="145"/>
      <c r="AH61" s="40"/>
      <c r="AI61" s="40"/>
      <c r="AK61" s="146"/>
      <c r="AM61" s="146"/>
      <c r="AW61" s="40"/>
      <c r="AY61" s="40"/>
      <c r="BA61" s="40"/>
      <c r="BC61" s="40"/>
      <c r="BE61" s="40"/>
      <c r="BG61" s="40"/>
    </row>
    <row r="62" spans="1:59" s="42" customFormat="1" ht="12.75" customHeight="1">
      <c r="A62" s="144">
        <v>19061</v>
      </c>
      <c r="B62" s="146" t="s">
        <v>542</v>
      </c>
      <c r="C62" s="147" t="s">
        <v>543</v>
      </c>
      <c r="D62" s="146" t="s">
        <v>544</v>
      </c>
      <c r="E62" s="147" t="s">
        <v>360</v>
      </c>
      <c r="F62" s="146" t="s">
        <v>27</v>
      </c>
      <c r="G62" s="151" t="s">
        <v>165</v>
      </c>
      <c r="H62" s="151">
        <v>2522</v>
      </c>
      <c r="I62" s="151" t="s">
        <v>12</v>
      </c>
      <c r="J62" s="151" t="s">
        <v>38</v>
      </c>
      <c r="K62" s="151" t="s">
        <v>83</v>
      </c>
      <c r="L62" s="151" t="s">
        <v>297</v>
      </c>
      <c r="M62" s="151" t="s">
        <v>73</v>
      </c>
      <c r="N62" s="151" t="s">
        <v>27</v>
      </c>
      <c r="O62" s="45">
        <v>43397</v>
      </c>
      <c r="P62" s="40">
        <v>216150</v>
      </c>
      <c r="Q62" s="176">
        <f>P62/H62</f>
        <v>85.705789056304525</v>
      </c>
      <c r="R62" s="40"/>
      <c r="S62" s="40"/>
      <c r="T62" s="40"/>
      <c r="U62" s="40"/>
      <c r="V62" s="40"/>
      <c r="W62" s="40"/>
      <c r="X62" s="41"/>
      <c r="Y62" s="41"/>
      <c r="Z62" s="40"/>
      <c r="AA62" s="152" t="s">
        <v>55</v>
      </c>
      <c r="AB62" s="153"/>
      <c r="AC62" s="166">
        <f>IF(AA62=Tables!J$5,AB62*P62,)</f>
        <v>0</v>
      </c>
      <c r="AD62" s="157"/>
      <c r="AE62" s="157"/>
      <c r="AF62" s="45"/>
      <c r="AG62" s="145"/>
      <c r="AH62" s="40"/>
      <c r="AI62" s="40"/>
      <c r="AL62" s="146" t="s">
        <v>245</v>
      </c>
      <c r="AM62" s="146" t="s">
        <v>385</v>
      </c>
      <c r="AW62" s="40"/>
      <c r="AY62" s="40"/>
      <c r="BA62" s="40"/>
      <c r="BC62" s="40"/>
      <c r="BE62" s="40"/>
      <c r="BG62" s="40"/>
    </row>
    <row r="63" spans="1:59" s="42" customFormat="1" ht="12.75" customHeight="1">
      <c r="A63" s="144">
        <v>19062</v>
      </c>
      <c r="B63" s="146" t="s">
        <v>545</v>
      </c>
      <c r="C63" s="147" t="s">
        <v>546</v>
      </c>
      <c r="D63" s="146" t="s">
        <v>371</v>
      </c>
      <c r="E63" s="147" t="s">
        <v>355</v>
      </c>
      <c r="F63" s="146" t="s">
        <v>27</v>
      </c>
      <c r="G63" s="151" t="s">
        <v>165</v>
      </c>
      <c r="H63" s="151"/>
      <c r="I63" s="151" t="s">
        <v>16</v>
      </c>
      <c r="J63" s="151" t="s">
        <v>38</v>
      </c>
      <c r="K63" s="151" t="s">
        <v>107</v>
      </c>
      <c r="L63" s="155" t="s">
        <v>313</v>
      </c>
      <c r="M63" s="151" t="s">
        <v>289</v>
      </c>
      <c r="N63" s="151" t="s">
        <v>27</v>
      </c>
      <c r="O63" s="45">
        <v>43392</v>
      </c>
      <c r="P63" s="40">
        <v>9928</v>
      </c>
      <c r="Q63" s="176"/>
      <c r="R63" s="40"/>
      <c r="S63" s="40"/>
      <c r="T63" s="40"/>
      <c r="U63" s="40"/>
      <c r="V63" s="40"/>
      <c r="W63" s="40"/>
      <c r="X63" s="41"/>
      <c r="Y63" s="41"/>
      <c r="Z63" s="40"/>
      <c r="AA63" s="156" t="s">
        <v>56</v>
      </c>
      <c r="AB63" s="153"/>
      <c r="AC63" s="166">
        <f>IF(AA63=Tables!J$5,AB63*P63,)</f>
        <v>0</v>
      </c>
      <c r="AD63" s="157"/>
      <c r="AE63" s="157"/>
      <c r="AF63" s="45"/>
      <c r="AG63" s="145"/>
      <c r="AH63" s="40"/>
      <c r="AI63" s="40"/>
      <c r="AL63" s="146" t="s">
        <v>189</v>
      </c>
      <c r="AM63" s="146"/>
      <c r="AO63" s="146"/>
      <c r="AQ63" s="146"/>
      <c r="AW63" s="40"/>
      <c r="AY63" s="40"/>
      <c r="BA63" s="40"/>
      <c r="BC63" s="40"/>
      <c r="BE63" s="40"/>
      <c r="BG63" s="40"/>
    </row>
    <row r="64" spans="1:59" s="42" customFormat="1" ht="12.75" customHeight="1">
      <c r="A64" s="144">
        <v>19063</v>
      </c>
      <c r="B64" s="146" t="s">
        <v>547</v>
      </c>
      <c r="C64" s="147" t="s">
        <v>548</v>
      </c>
      <c r="D64" s="146" t="s">
        <v>549</v>
      </c>
      <c r="E64" s="147" t="s">
        <v>550</v>
      </c>
      <c r="F64" s="146" t="s">
        <v>27</v>
      </c>
      <c r="G64" s="151" t="s">
        <v>165</v>
      </c>
      <c r="H64" s="151"/>
      <c r="I64" s="151" t="s">
        <v>13</v>
      </c>
      <c r="J64" s="151" t="s">
        <v>145</v>
      </c>
      <c r="K64" s="151" t="s">
        <v>107</v>
      </c>
      <c r="L64" s="151" t="s">
        <v>158</v>
      </c>
      <c r="M64" s="151" t="s">
        <v>289</v>
      </c>
      <c r="N64" s="151" t="s">
        <v>27</v>
      </c>
      <c r="O64" s="45">
        <v>43391</v>
      </c>
      <c r="P64" s="40">
        <v>66500</v>
      </c>
      <c r="Q64" s="176"/>
      <c r="R64" s="40"/>
      <c r="S64" s="40"/>
      <c r="T64" s="40"/>
      <c r="U64" s="40"/>
      <c r="V64" s="40"/>
      <c r="W64" s="40"/>
      <c r="X64" s="41"/>
      <c r="Y64" s="41"/>
      <c r="Z64" s="40"/>
      <c r="AA64" s="152" t="s">
        <v>58</v>
      </c>
      <c r="AB64" s="153"/>
      <c r="AC64" s="166">
        <f>IF(AA64=Tables!J$5,AB64*P64,)</f>
        <v>0</v>
      </c>
      <c r="AD64" s="157"/>
      <c r="AE64" s="157"/>
      <c r="AF64" s="45"/>
      <c r="AG64" s="145"/>
      <c r="AH64" s="40"/>
      <c r="AI64" s="40"/>
      <c r="AL64" s="146"/>
      <c r="AM64" s="146"/>
      <c r="AW64" s="40"/>
      <c r="AY64" s="40"/>
      <c r="BA64" s="40"/>
      <c r="BC64" s="40"/>
      <c r="BE64" s="40"/>
      <c r="BG64" s="40"/>
    </row>
    <row r="65" spans="1:60" s="42" customFormat="1" ht="12.75" customHeight="1">
      <c r="A65" s="144">
        <v>19064</v>
      </c>
      <c r="B65" s="146" t="s">
        <v>551</v>
      </c>
      <c r="C65" s="147" t="s">
        <v>552</v>
      </c>
      <c r="D65" s="146" t="s">
        <v>553</v>
      </c>
      <c r="E65" s="147" t="s">
        <v>355</v>
      </c>
      <c r="F65" s="146" t="s">
        <v>27</v>
      </c>
      <c r="G65" s="155" t="s">
        <v>165</v>
      </c>
      <c r="H65" s="155"/>
      <c r="I65" s="151" t="s">
        <v>17</v>
      </c>
      <c r="J65" s="151" t="s">
        <v>145</v>
      </c>
      <c r="K65" s="151" t="s">
        <v>83</v>
      </c>
      <c r="L65" s="151" t="s">
        <v>317</v>
      </c>
      <c r="M65" s="155" t="s">
        <v>77</v>
      </c>
      <c r="N65" s="155" t="s">
        <v>27</v>
      </c>
      <c r="O65" s="45"/>
      <c r="P65" s="189"/>
      <c r="Q65" s="181"/>
      <c r="R65" s="40"/>
      <c r="S65" s="40"/>
      <c r="T65" s="40"/>
      <c r="U65" s="40"/>
      <c r="V65" s="40"/>
      <c r="W65" s="40"/>
      <c r="X65" s="41"/>
      <c r="Y65" s="41"/>
      <c r="Z65" s="40"/>
      <c r="AA65" s="194" t="s">
        <v>66</v>
      </c>
      <c r="AB65" s="153"/>
      <c r="AC65" s="166">
        <f>IF(AA65=Tables!J$5,AB65*P65,)</f>
        <v>0</v>
      </c>
      <c r="AD65" s="157"/>
      <c r="AE65" s="157"/>
      <c r="AF65" s="45"/>
      <c r="AG65" s="145"/>
      <c r="AH65" s="40"/>
      <c r="AI65" s="40"/>
      <c r="AL65" s="146"/>
      <c r="AM65" s="146"/>
      <c r="AO65" s="146"/>
      <c r="AQ65" s="146"/>
      <c r="AW65" s="40"/>
      <c r="AY65" s="40"/>
      <c r="BA65" s="40"/>
      <c r="BC65" s="40"/>
      <c r="BE65" s="40"/>
      <c r="BG65" s="40"/>
      <c r="BH65" s="146"/>
    </row>
    <row r="66" spans="1:60" s="42" customFormat="1" ht="12.75" customHeight="1">
      <c r="A66" s="144">
        <v>19065</v>
      </c>
      <c r="B66" s="146" t="s">
        <v>554</v>
      </c>
      <c r="C66" s="147" t="s">
        <v>555</v>
      </c>
      <c r="D66" s="146" t="s">
        <v>359</v>
      </c>
      <c r="E66" s="147" t="s">
        <v>360</v>
      </c>
      <c r="F66" s="146" t="s">
        <v>27</v>
      </c>
      <c r="G66" s="155" t="s">
        <v>165</v>
      </c>
      <c r="H66" s="151"/>
      <c r="I66" s="155" t="s">
        <v>16</v>
      </c>
      <c r="J66" s="155" t="s">
        <v>145</v>
      </c>
      <c r="K66" s="155" t="s">
        <v>107</v>
      </c>
      <c r="L66" s="151" t="s">
        <v>313</v>
      </c>
      <c r="M66" s="151" t="s">
        <v>289</v>
      </c>
      <c r="N66" s="155" t="s">
        <v>27</v>
      </c>
      <c r="O66" s="45">
        <v>43396</v>
      </c>
      <c r="P66" s="40">
        <v>8800</v>
      </c>
      <c r="Q66" s="182"/>
      <c r="R66" s="40"/>
      <c r="S66" s="40"/>
      <c r="T66" s="40"/>
      <c r="U66" s="40"/>
      <c r="V66" s="40"/>
      <c r="W66" s="40"/>
      <c r="X66" s="41"/>
      <c r="Y66" s="41"/>
      <c r="Z66" s="40"/>
      <c r="AA66" s="156" t="s">
        <v>56</v>
      </c>
      <c r="AB66" s="153"/>
      <c r="AC66" s="166">
        <f>IF(AA66=Tables!J$5,AB66*P66,)</f>
        <v>0</v>
      </c>
      <c r="AD66" s="157"/>
      <c r="AE66" s="157"/>
      <c r="AF66" s="45"/>
      <c r="AG66" s="145"/>
      <c r="AH66" s="40"/>
      <c r="AI66" s="40"/>
      <c r="AL66" s="146"/>
      <c r="AM66" s="146"/>
      <c r="AW66" s="40"/>
      <c r="AY66" s="40"/>
      <c r="BA66" s="40"/>
      <c r="BC66" s="40"/>
      <c r="BE66" s="40"/>
      <c r="BG66" s="40"/>
    </row>
    <row r="67" spans="1:60" s="42" customFormat="1" ht="12.75" customHeight="1">
      <c r="A67" s="144">
        <v>19066</v>
      </c>
      <c r="B67" s="146" t="s">
        <v>556</v>
      </c>
      <c r="C67" s="147" t="s">
        <v>362</v>
      </c>
      <c r="D67" s="146" t="s">
        <v>557</v>
      </c>
      <c r="E67" s="147" t="s">
        <v>360</v>
      </c>
      <c r="F67" s="146" t="s">
        <v>27</v>
      </c>
      <c r="G67" s="151" t="s">
        <v>165</v>
      </c>
      <c r="H67" s="151"/>
      <c r="I67" s="151" t="s">
        <v>12</v>
      </c>
      <c r="J67" s="151" t="s">
        <v>39</v>
      </c>
      <c r="K67" s="151" t="s">
        <v>83</v>
      </c>
      <c r="L67" s="151" t="s">
        <v>342</v>
      </c>
      <c r="M67" s="151" t="s">
        <v>73</v>
      </c>
      <c r="N67" s="151" t="s">
        <v>27</v>
      </c>
      <c r="O67" s="45">
        <v>43410</v>
      </c>
      <c r="P67" s="40">
        <v>96276</v>
      </c>
      <c r="Q67" s="176">
        <v>12.29</v>
      </c>
      <c r="R67" s="40"/>
      <c r="S67" s="40"/>
      <c r="T67" s="40"/>
      <c r="U67" s="40"/>
      <c r="V67" s="40"/>
      <c r="W67" s="40"/>
      <c r="X67" s="41"/>
      <c r="Y67" s="41"/>
      <c r="Z67" s="40"/>
      <c r="AA67" s="152" t="s">
        <v>55</v>
      </c>
      <c r="AB67" s="153">
        <v>0.3</v>
      </c>
      <c r="AC67" s="166">
        <f>IF(AA67=Tables!J$5,AB67*P67,)</f>
        <v>28882.799999999999</v>
      </c>
      <c r="AD67" s="157"/>
      <c r="AE67" s="157"/>
      <c r="AF67" s="45"/>
      <c r="AG67" s="145"/>
      <c r="AH67" s="40"/>
      <c r="AI67" s="40"/>
      <c r="AL67" s="146" t="s">
        <v>211</v>
      </c>
      <c r="AM67" s="146" t="s">
        <v>558</v>
      </c>
      <c r="AW67" s="40"/>
      <c r="AY67" s="40"/>
      <c r="BA67" s="40"/>
      <c r="BC67" s="40"/>
      <c r="BE67" s="40"/>
      <c r="BG67" s="40"/>
    </row>
    <row r="68" spans="1:60" s="42" customFormat="1" ht="12.75" customHeight="1">
      <c r="A68" s="144">
        <v>19067</v>
      </c>
      <c r="B68" s="146" t="s">
        <v>559</v>
      </c>
      <c r="C68" s="147" t="s">
        <v>560</v>
      </c>
      <c r="D68" s="146" t="s">
        <v>561</v>
      </c>
      <c r="E68" s="147" t="s">
        <v>360</v>
      </c>
      <c r="F68" s="146" t="s">
        <v>27</v>
      </c>
      <c r="G68" s="151" t="s">
        <v>165</v>
      </c>
      <c r="H68" s="151"/>
      <c r="I68" s="151" t="s">
        <v>12</v>
      </c>
      <c r="J68" s="151" t="s">
        <v>38</v>
      </c>
      <c r="K68" s="151" t="s">
        <v>107</v>
      </c>
      <c r="L68" s="151" t="s">
        <v>158</v>
      </c>
      <c r="M68" s="151" t="s">
        <v>289</v>
      </c>
      <c r="N68" s="151" t="s">
        <v>27</v>
      </c>
      <c r="O68" s="45">
        <v>43397</v>
      </c>
      <c r="P68" s="40">
        <v>8680</v>
      </c>
      <c r="Q68" s="176"/>
      <c r="R68" s="40"/>
      <c r="S68" s="40"/>
      <c r="T68" s="40"/>
      <c r="U68" s="40"/>
      <c r="V68" s="40"/>
      <c r="W68" s="40"/>
      <c r="X68" s="41"/>
      <c r="Y68" s="41"/>
      <c r="Z68" s="40"/>
      <c r="AA68" s="152" t="s">
        <v>56</v>
      </c>
      <c r="AB68" s="153"/>
      <c r="AC68" s="166">
        <f>IF(AA68=Tables!J$5,AB68*P68,)</f>
        <v>0</v>
      </c>
      <c r="AD68" s="157"/>
      <c r="AE68" s="157"/>
      <c r="AF68" s="45"/>
      <c r="AG68" s="145"/>
      <c r="AH68" s="40"/>
      <c r="AI68" s="40"/>
      <c r="AL68" s="146"/>
      <c r="AM68" s="146"/>
      <c r="AW68" s="40"/>
      <c r="AY68" s="40"/>
      <c r="BA68" s="40"/>
      <c r="BC68" s="40"/>
      <c r="BE68" s="40"/>
      <c r="BG68" s="40"/>
    </row>
    <row r="69" spans="1:60" s="42" customFormat="1" ht="12.75" customHeight="1">
      <c r="A69" s="144">
        <v>19068</v>
      </c>
      <c r="B69" s="146" t="s">
        <v>562</v>
      </c>
      <c r="C69" s="147" t="s">
        <v>563</v>
      </c>
      <c r="D69" s="146" t="s">
        <v>359</v>
      </c>
      <c r="E69" s="147" t="s">
        <v>360</v>
      </c>
      <c r="F69" s="146" t="s">
        <v>27</v>
      </c>
      <c r="G69" s="151" t="s">
        <v>165</v>
      </c>
      <c r="H69" s="151"/>
      <c r="I69" s="155" t="s">
        <v>16</v>
      </c>
      <c r="J69" s="151" t="s">
        <v>38</v>
      </c>
      <c r="K69" s="151" t="s">
        <v>107</v>
      </c>
      <c r="L69" s="151" t="s">
        <v>313</v>
      </c>
      <c r="M69" s="151" t="s">
        <v>289</v>
      </c>
      <c r="N69" s="155" t="s">
        <v>27</v>
      </c>
      <c r="O69" s="149" t="s">
        <v>471</v>
      </c>
      <c r="P69" s="40">
        <v>0</v>
      </c>
      <c r="Q69" s="176"/>
      <c r="R69" s="40"/>
      <c r="S69" s="40"/>
      <c r="T69" s="40"/>
      <c r="U69" s="40"/>
      <c r="V69" s="40"/>
      <c r="W69" s="40"/>
      <c r="X69" s="41"/>
      <c r="Y69" s="41"/>
      <c r="Z69" s="40"/>
      <c r="AA69" s="152" t="s">
        <v>58</v>
      </c>
      <c r="AB69" s="153"/>
      <c r="AC69" s="166">
        <f>IF(AA69=Tables!J$5,AB69*P69,)</f>
        <v>0</v>
      </c>
      <c r="AD69" s="157"/>
      <c r="AE69" s="157"/>
      <c r="AF69" s="45"/>
      <c r="AG69" s="145"/>
      <c r="AH69" s="40"/>
      <c r="AI69" s="40"/>
      <c r="AL69" s="146"/>
      <c r="AM69" s="146"/>
      <c r="AW69" s="40"/>
      <c r="AY69" s="40"/>
      <c r="BA69" s="40"/>
      <c r="BC69" s="40"/>
      <c r="BE69" s="40"/>
      <c r="BG69" s="40"/>
    </row>
    <row r="70" spans="1:60" s="42" customFormat="1" ht="12.75" customHeight="1">
      <c r="A70" s="144">
        <v>19069</v>
      </c>
      <c r="B70" s="146" t="s">
        <v>564</v>
      </c>
      <c r="C70" s="147" t="s">
        <v>12</v>
      </c>
      <c r="D70" s="146" t="s">
        <v>1103</v>
      </c>
      <c r="E70" s="147" t="s">
        <v>360</v>
      </c>
      <c r="F70" s="146" t="s">
        <v>27</v>
      </c>
      <c r="G70" s="151" t="s">
        <v>165</v>
      </c>
      <c r="H70" s="151"/>
      <c r="I70" s="151" t="s">
        <v>12</v>
      </c>
      <c r="J70" s="151" t="s">
        <v>38</v>
      </c>
      <c r="K70" s="151" t="s">
        <v>83</v>
      </c>
      <c r="L70" s="151" t="s">
        <v>72</v>
      </c>
      <c r="M70" s="151" t="s">
        <v>73</v>
      </c>
      <c r="N70" s="151" t="s">
        <v>27</v>
      </c>
      <c r="O70" s="45">
        <v>43768</v>
      </c>
      <c r="P70" s="40">
        <v>498754</v>
      </c>
      <c r="Q70" s="176"/>
      <c r="R70" s="40"/>
      <c r="S70" s="40"/>
      <c r="T70" s="40"/>
      <c r="U70" s="40"/>
      <c r="V70" s="40"/>
      <c r="W70" s="40"/>
      <c r="X70" s="41"/>
      <c r="Y70" s="41"/>
      <c r="Z70" s="40"/>
      <c r="AA70" s="152" t="s">
        <v>57</v>
      </c>
      <c r="AB70" s="153"/>
      <c r="AC70" s="166">
        <f>IF(AA70=Tables!J$5,AB70*P70,)</f>
        <v>0</v>
      </c>
      <c r="AD70" s="157"/>
      <c r="AE70" s="157"/>
      <c r="AF70" s="45"/>
      <c r="AG70" s="145"/>
      <c r="AH70" s="40"/>
      <c r="AI70" s="40"/>
      <c r="AL70" s="146"/>
      <c r="AM70" s="146"/>
      <c r="AW70" s="40"/>
      <c r="AY70" s="40"/>
      <c r="BA70" s="40"/>
      <c r="BC70" s="40"/>
      <c r="BE70" s="40"/>
      <c r="BG70" s="40"/>
    </row>
    <row r="71" spans="1:60" s="42" customFormat="1" ht="12.75" customHeight="1">
      <c r="A71" s="144">
        <v>19070</v>
      </c>
      <c r="B71" s="146" t="s">
        <v>565</v>
      </c>
      <c r="C71" s="147" t="s">
        <v>566</v>
      </c>
      <c r="D71" s="146"/>
      <c r="E71" s="147" t="s">
        <v>567</v>
      </c>
      <c r="F71" s="146" t="s">
        <v>27</v>
      </c>
      <c r="G71" s="155" t="s">
        <v>165</v>
      </c>
      <c r="H71" s="151"/>
      <c r="I71" s="155" t="s">
        <v>12</v>
      </c>
      <c r="J71" s="155" t="s">
        <v>37</v>
      </c>
      <c r="K71" s="155" t="s">
        <v>83</v>
      </c>
      <c r="L71" s="155" t="s">
        <v>318</v>
      </c>
      <c r="M71" s="155" t="s">
        <v>77</v>
      </c>
      <c r="N71" s="155" t="s">
        <v>27</v>
      </c>
      <c r="O71" s="45">
        <v>43398</v>
      </c>
      <c r="P71" s="40">
        <v>10000</v>
      </c>
      <c r="Q71" s="176"/>
      <c r="R71" s="40"/>
      <c r="S71" s="40"/>
      <c r="T71" s="40"/>
      <c r="U71" s="40"/>
      <c r="V71" s="40"/>
      <c r="W71" s="40"/>
      <c r="X71" s="41"/>
      <c r="Y71" s="41"/>
      <c r="Z71" s="40"/>
      <c r="AA71" s="156" t="s">
        <v>55</v>
      </c>
      <c r="AB71" s="153"/>
      <c r="AC71" s="166">
        <f>IF(AA71=Tables!J$5,AB71*P71,)</f>
        <v>0</v>
      </c>
      <c r="AD71" s="157"/>
      <c r="AE71" s="157"/>
      <c r="AF71" s="45"/>
      <c r="AG71" s="145"/>
      <c r="AH71" s="40"/>
      <c r="AI71" s="40"/>
      <c r="AL71" s="146"/>
      <c r="AM71" s="146"/>
      <c r="AW71" s="40"/>
      <c r="AY71" s="40"/>
      <c r="BA71" s="40"/>
      <c r="BC71" s="40"/>
      <c r="BE71" s="40"/>
      <c r="BG71" s="40"/>
    </row>
    <row r="72" spans="1:60" s="42" customFormat="1" ht="12.75" customHeight="1">
      <c r="A72" s="144">
        <v>19071</v>
      </c>
      <c r="B72" s="146" t="s">
        <v>568</v>
      </c>
      <c r="C72" s="147" t="s">
        <v>569</v>
      </c>
      <c r="D72" s="146" t="s">
        <v>578</v>
      </c>
      <c r="E72" s="147" t="s">
        <v>532</v>
      </c>
      <c r="F72" s="146" t="s">
        <v>27</v>
      </c>
      <c r="G72" s="155" t="s">
        <v>167</v>
      </c>
      <c r="H72" s="151">
        <v>153541</v>
      </c>
      <c r="I72" s="155" t="s">
        <v>15</v>
      </c>
      <c r="J72" s="155" t="s">
        <v>38</v>
      </c>
      <c r="K72" s="155" t="s">
        <v>83</v>
      </c>
      <c r="L72" s="155" t="s">
        <v>297</v>
      </c>
      <c r="M72" s="155" t="s">
        <v>73</v>
      </c>
      <c r="N72" s="155" t="s">
        <v>27</v>
      </c>
      <c r="O72" s="45">
        <v>43418</v>
      </c>
      <c r="P72" s="40">
        <v>1310525</v>
      </c>
      <c r="Q72" s="176">
        <f>P72/H72</f>
        <v>8.5353423515543074</v>
      </c>
      <c r="R72" s="40">
        <v>48731</v>
      </c>
      <c r="S72" s="40"/>
      <c r="T72" s="40"/>
      <c r="U72" s="40"/>
      <c r="V72" s="40"/>
      <c r="W72" s="40"/>
      <c r="X72" s="41"/>
      <c r="Y72" s="41"/>
      <c r="Z72" s="40"/>
      <c r="AA72" s="156" t="s">
        <v>55</v>
      </c>
      <c r="AB72" s="153"/>
      <c r="AC72" s="166">
        <f>IF(AA72=Tables!J$5,AB72*P72,)</f>
        <v>0</v>
      </c>
      <c r="AD72" s="157"/>
      <c r="AE72" s="157"/>
      <c r="AF72" s="45"/>
      <c r="AG72" s="145"/>
      <c r="AH72" s="40"/>
      <c r="AI72" s="40"/>
      <c r="AL72" s="146" t="s">
        <v>245</v>
      </c>
      <c r="AM72" s="146" t="s">
        <v>570</v>
      </c>
      <c r="AW72" s="40"/>
      <c r="AY72" s="40"/>
      <c r="BA72" s="40"/>
      <c r="BC72" s="40"/>
      <c r="BE72" s="40"/>
      <c r="BG72" s="40"/>
    </row>
    <row r="73" spans="1:60" s="42" customFormat="1" ht="12.75" customHeight="1">
      <c r="A73" s="144">
        <v>19072</v>
      </c>
      <c r="B73" s="146" t="s">
        <v>571</v>
      </c>
      <c r="C73" s="147" t="s">
        <v>572</v>
      </c>
      <c r="D73" s="146" t="s">
        <v>573</v>
      </c>
      <c r="E73" s="147" t="s">
        <v>384</v>
      </c>
      <c r="F73" s="146" t="s">
        <v>27</v>
      </c>
      <c r="G73" s="155" t="s">
        <v>165</v>
      </c>
      <c r="H73" s="151"/>
      <c r="I73" s="155" t="s">
        <v>12</v>
      </c>
      <c r="J73" s="155" t="s">
        <v>145</v>
      </c>
      <c r="K73" s="155" t="s">
        <v>81</v>
      </c>
      <c r="L73" s="155" t="s">
        <v>158</v>
      </c>
      <c r="M73" s="155" t="s">
        <v>289</v>
      </c>
      <c r="N73" s="155" t="s">
        <v>27</v>
      </c>
      <c r="O73" s="45">
        <v>43399</v>
      </c>
      <c r="P73" s="193">
        <v>11000</v>
      </c>
      <c r="Q73" s="176"/>
      <c r="R73" s="40"/>
      <c r="S73" s="40"/>
      <c r="T73" s="40"/>
      <c r="U73" s="40"/>
      <c r="V73" s="40"/>
      <c r="W73" s="40"/>
      <c r="X73" s="41"/>
      <c r="Y73" s="41"/>
      <c r="Z73" s="40"/>
      <c r="AA73" s="156" t="s">
        <v>58</v>
      </c>
      <c r="AB73" s="153"/>
      <c r="AC73" s="166">
        <f>IF(AA73=Tables!J$5,AB73*P73,)</f>
        <v>0</v>
      </c>
      <c r="AD73" s="157"/>
      <c r="AE73" s="157"/>
      <c r="AF73" s="45"/>
      <c r="AG73" s="145"/>
      <c r="AH73" s="40"/>
      <c r="AI73" s="40"/>
      <c r="AW73" s="40"/>
      <c r="AY73" s="40"/>
      <c r="BA73" s="40"/>
      <c r="BC73" s="40"/>
      <c r="BE73" s="40"/>
      <c r="BG73" s="40"/>
    </row>
    <row r="74" spans="1:60" s="42" customFormat="1" ht="12.75" customHeight="1">
      <c r="A74" s="144">
        <v>19073</v>
      </c>
      <c r="B74" s="146" t="s">
        <v>574</v>
      </c>
      <c r="C74" s="147" t="s">
        <v>575</v>
      </c>
      <c r="D74" s="146" t="s">
        <v>576</v>
      </c>
      <c r="E74" s="147" t="s">
        <v>577</v>
      </c>
      <c r="F74" s="146" t="s">
        <v>27</v>
      </c>
      <c r="G74" s="151" t="s">
        <v>165</v>
      </c>
      <c r="H74" s="151"/>
      <c r="I74" s="151" t="s">
        <v>14</v>
      </c>
      <c r="J74" s="151" t="s">
        <v>38</v>
      </c>
      <c r="K74" s="151" t="s">
        <v>107</v>
      </c>
      <c r="L74" s="151" t="s">
        <v>158</v>
      </c>
      <c r="M74" s="151" t="s">
        <v>289</v>
      </c>
      <c r="N74" s="151" t="s">
        <v>27</v>
      </c>
      <c r="O74" s="45">
        <v>43399</v>
      </c>
      <c r="P74" s="40">
        <v>1878</v>
      </c>
      <c r="Q74" s="176"/>
      <c r="R74" s="40"/>
      <c r="S74" s="40"/>
      <c r="T74" s="40"/>
      <c r="U74" s="40"/>
      <c r="V74" s="40"/>
      <c r="W74" s="40"/>
      <c r="X74" s="41"/>
      <c r="Y74" s="41"/>
      <c r="Z74" s="40"/>
      <c r="AA74" s="152" t="s">
        <v>56</v>
      </c>
      <c r="AB74" s="153"/>
      <c r="AC74" s="166">
        <f>IF(AA74=Tables!J$5,AB74*P74,)</f>
        <v>0</v>
      </c>
      <c r="AD74" s="157"/>
      <c r="AE74" s="157"/>
      <c r="AF74" s="45"/>
      <c r="AG74" s="145"/>
      <c r="AH74" s="40"/>
      <c r="AI74" s="40"/>
      <c r="AL74" s="146"/>
      <c r="AM74" s="146"/>
      <c r="AW74" s="40"/>
      <c r="AY74" s="40"/>
      <c r="BA74" s="40"/>
      <c r="BC74" s="40"/>
      <c r="BE74" s="40"/>
      <c r="BG74" s="40"/>
    </row>
    <row r="75" spans="1:60" s="42" customFormat="1" ht="12.75" customHeight="1">
      <c r="A75" s="144">
        <v>19074</v>
      </c>
      <c r="B75" s="146" t="s">
        <v>579</v>
      </c>
      <c r="C75" s="147" t="s">
        <v>580</v>
      </c>
      <c r="D75" s="146"/>
      <c r="E75" s="147" t="s">
        <v>581</v>
      </c>
      <c r="F75" s="146" t="s">
        <v>27</v>
      </c>
      <c r="G75" s="151" t="s">
        <v>165</v>
      </c>
      <c r="H75" s="151"/>
      <c r="I75" s="151" t="s">
        <v>12</v>
      </c>
      <c r="J75" s="151" t="s">
        <v>38</v>
      </c>
      <c r="K75" s="151" t="s">
        <v>81</v>
      </c>
      <c r="L75" s="151" t="s">
        <v>158</v>
      </c>
      <c r="M75" s="151" t="s">
        <v>289</v>
      </c>
      <c r="N75" s="151" t="s">
        <v>27</v>
      </c>
      <c r="O75" s="45">
        <v>43402</v>
      </c>
      <c r="P75" s="40">
        <v>4790</v>
      </c>
      <c r="Q75" s="176"/>
      <c r="R75" s="40"/>
      <c r="S75" s="40"/>
      <c r="T75" s="40"/>
      <c r="U75" s="40"/>
      <c r="V75" s="40"/>
      <c r="W75" s="40"/>
      <c r="X75" s="41"/>
      <c r="Y75" s="41"/>
      <c r="Z75" s="40"/>
      <c r="AA75" s="152" t="s">
        <v>55</v>
      </c>
      <c r="AB75" s="153"/>
      <c r="AC75" s="166">
        <f>IF(AA75=Tables!J$5,AB75*P75,)</f>
        <v>0</v>
      </c>
      <c r="AD75" s="157"/>
      <c r="AE75" s="157"/>
      <c r="AF75" s="45"/>
      <c r="AG75" s="145"/>
      <c r="AH75" s="40"/>
      <c r="AI75" s="40"/>
      <c r="AK75" s="146"/>
      <c r="AL75" s="146"/>
      <c r="AM75" s="146"/>
      <c r="AW75" s="40"/>
      <c r="AY75" s="40"/>
      <c r="BA75" s="40"/>
      <c r="BC75" s="40"/>
      <c r="BE75" s="40"/>
      <c r="BG75" s="40"/>
    </row>
    <row r="76" spans="1:60" s="42" customFormat="1" ht="12.75" customHeight="1">
      <c r="A76" s="144">
        <v>19075</v>
      </c>
      <c r="B76" s="146" t="s">
        <v>582</v>
      </c>
      <c r="C76" s="147" t="s">
        <v>583</v>
      </c>
      <c r="D76" s="146" t="s">
        <v>374</v>
      </c>
      <c r="E76" s="147" t="s">
        <v>375</v>
      </c>
      <c r="F76" s="146" t="s">
        <v>27</v>
      </c>
      <c r="G76" s="151" t="s">
        <v>165</v>
      </c>
      <c r="H76" s="151"/>
      <c r="I76" s="151" t="s">
        <v>12</v>
      </c>
      <c r="J76" s="151" t="s">
        <v>38</v>
      </c>
      <c r="K76" s="151" t="s">
        <v>107</v>
      </c>
      <c r="L76" s="151" t="s">
        <v>158</v>
      </c>
      <c r="M76" s="151" t="s">
        <v>289</v>
      </c>
      <c r="N76" s="151" t="s">
        <v>27</v>
      </c>
      <c r="O76" s="45">
        <v>43403</v>
      </c>
      <c r="P76" s="40">
        <v>5388</v>
      </c>
      <c r="Q76" s="176"/>
      <c r="R76" s="40"/>
      <c r="S76" s="40"/>
      <c r="T76" s="40"/>
      <c r="U76" s="40"/>
      <c r="V76" s="40"/>
      <c r="W76" s="40"/>
      <c r="X76" s="41"/>
      <c r="Y76" s="41"/>
      <c r="Z76" s="40"/>
      <c r="AA76" s="152" t="s">
        <v>56</v>
      </c>
      <c r="AB76" s="153"/>
      <c r="AC76" s="166">
        <f>IF(AA76=Tables!J$5,AB76*P76,)</f>
        <v>0</v>
      </c>
      <c r="AD76" s="157"/>
      <c r="AE76" s="157"/>
      <c r="AF76" s="45"/>
      <c r="AG76" s="145"/>
      <c r="AH76" s="40"/>
      <c r="AI76" s="40"/>
      <c r="AL76" s="146"/>
      <c r="AM76" s="146"/>
      <c r="AW76" s="40"/>
      <c r="AY76" s="40"/>
      <c r="BA76" s="40"/>
      <c r="BC76" s="40"/>
      <c r="BE76" s="40"/>
      <c r="BG76" s="40"/>
    </row>
    <row r="77" spans="1:60" s="42" customFormat="1" ht="12.75" customHeight="1">
      <c r="A77" s="144">
        <v>19076</v>
      </c>
      <c r="B77" s="146" t="s">
        <v>584</v>
      </c>
      <c r="C77" s="147" t="s">
        <v>585</v>
      </c>
      <c r="D77" s="146" t="s">
        <v>586</v>
      </c>
      <c r="E77" s="147" t="s">
        <v>360</v>
      </c>
      <c r="F77" s="146" t="s">
        <v>27</v>
      </c>
      <c r="G77" s="155" t="s">
        <v>165</v>
      </c>
      <c r="H77" s="151"/>
      <c r="I77" s="151" t="s">
        <v>12</v>
      </c>
      <c r="J77" s="151" t="s">
        <v>38</v>
      </c>
      <c r="K77" s="151" t="s">
        <v>107</v>
      </c>
      <c r="L77" s="151" t="s">
        <v>158</v>
      </c>
      <c r="M77" s="151" t="s">
        <v>289</v>
      </c>
      <c r="N77" s="151" t="s">
        <v>27</v>
      </c>
      <c r="O77" s="45">
        <v>43406</v>
      </c>
      <c r="P77" s="40">
        <v>988</v>
      </c>
      <c r="Q77" s="176"/>
      <c r="R77" s="40"/>
      <c r="S77" s="40"/>
      <c r="T77" s="40"/>
      <c r="U77" s="40"/>
      <c r="V77" s="40"/>
      <c r="W77" s="40"/>
      <c r="X77" s="41"/>
      <c r="Y77" s="41"/>
      <c r="Z77" s="40"/>
      <c r="AA77" s="152" t="s">
        <v>56</v>
      </c>
      <c r="AB77" s="153"/>
      <c r="AC77" s="166">
        <f>IF(AA77=Tables!J$5,AB77*P77,)</f>
        <v>0</v>
      </c>
      <c r="AD77" s="157"/>
      <c r="AE77" s="157"/>
      <c r="AF77" s="45"/>
      <c r="AG77" s="145"/>
      <c r="AH77" s="40"/>
      <c r="AI77" s="40"/>
      <c r="AL77" s="146"/>
      <c r="AM77" s="146"/>
      <c r="AW77" s="40"/>
      <c r="AY77" s="40"/>
      <c r="BA77" s="40"/>
      <c r="BC77" s="40"/>
      <c r="BE77" s="40"/>
      <c r="BG77" s="40"/>
    </row>
    <row r="78" spans="1:60" s="42" customFormat="1" ht="12.75" customHeight="1">
      <c r="A78" s="144">
        <v>19077</v>
      </c>
      <c r="B78" s="146" t="s">
        <v>587</v>
      </c>
      <c r="C78" s="147" t="s">
        <v>588</v>
      </c>
      <c r="D78" s="146" t="s">
        <v>589</v>
      </c>
      <c r="E78" s="147" t="s">
        <v>360</v>
      </c>
      <c r="F78" s="146" t="s">
        <v>27</v>
      </c>
      <c r="G78" s="155" t="s">
        <v>165</v>
      </c>
      <c r="H78" s="151"/>
      <c r="I78" s="155" t="s">
        <v>12</v>
      </c>
      <c r="J78" s="155" t="s">
        <v>38</v>
      </c>
      <c r="K78" s="151" t="s">
        <v>107</v>
      </c>
      <c r="L78" s="155" t="s">
        <v>158</v>
      </c>
      <c r="M78" s="155" t="s">
        <v>289</v>
      </c>
      <c r="N78" s="155" t="s">
        <v>27</v>
      </c>
      <c r="O78" s="45">
        <v>43406</v>
      </c>
      <c r="P78" s="40">
        <v>25979</v>
      </c>
      <c r="Q78" s="176"/>
      <c r="R78" s="40"/>
      <c r="S78" s="40"/>
      <c r="T78" s="40"/>
      <c r="U78" s="40"/>
      <c r="V78" s="40"/>
      <c r="W78" s="40"/>
      <c r="X78" s="41"/>
      <c r="Y78" s="41"/>
      <c r="Z78" s="40"/>
      <c r="AA78" s="156" t="s">
        <v>56</v>
      </c>
      <c r="AB78" s="153"/>
      <c r="AC78" s="166">
        <f>IF(AA78=Tables!J$5,AB78*P78,)</f>
        <v>0</v>
      </c>
      <c r="AD78" s="157"/>
      <c r="AE78" s="157"/>
      <c r="AF78" s="45"/>
      <c r="AG78" s="145"/>
      <c r="AH78" s="40"/>
      <c r="AI78" s="40"/>
      <c r="AL78" s="146"/>
      <c r="AM78" s="146"/>
      <c r="AW78" s="40"/>
      <c r="AY78" s="40"/>
      <c r="BA78" s="40"/>
      <c r="BC78" s="40"/>
      <c r="BE78" s="40"/>
      <c r="BG78" s="40"/>
    </row>
    <row r="79" spans="1:60" s="42" customFormat="1" ht="12.75" customHeight="1">
      <c r="A79" s="144">
        <v>19078</v>
      </c>
      <c r="B79" s="146" t="s">
        <v>590</v>
      </c>
      <c r="C79" s="147" t="s">
        <v>591</v>
      </c>
      <c r="D79" s="146" t="s">
        <v>592</v>
      </c>
      <c r="E79" s="147" t="s">
        <v>567</v>
      </c>
      <c r="F79" s="146" t="s">
        <v>27</v>
      </c>
      <c r="G79" s="151" t="s">
        <v>165</v>
      </c>
      <c r="H79" s="151"/>
      <c r="I79" s="151" t="s">
        <v>12</v>
      </c>
      <c r="J79" s="151" t="s">
        <v>38</v>
      </c>
      <c r="K79" s="151" t="s">
        <v>107</v>
      </c>
      <c r="L79" s="151" t="s">
        <v>158</v>
      </c>
      <c r="M79" s="151" t="s">
        <v>289</v>
      </c>
      <c r="N79" s="151" t="s">
        <v>27</v>
      </c>
      <c r="O79" s="45">
        <v>43413</v>
      </c>
      <c r="P79" s="189">
        <v>8000</v>
      </c>
      <c r="Q79" s="176"/>
      <c r="R79" s="40"/>
      <c r="S79" s="40"/>
      <c r="T79" s="40"/>
      <c r="U79" s="40"/>
      <c r="V79" s="40"/>
      <c r="W79" s="40"/>
      <c r="X79" s="41"/>
      <c r="Y79" s="41"/>
      <c r="Z79" s="40"/>
      <c r="AA79" s="152" t="s">
        <v>66</v>
      </c>
      <c r="AB79" s="153"/>
      <c r="AC79" s="166">
        <f>IF(AA79=Tables!J$5,AB79*P79,)</f>
        <v>0</v>
      </c>
      <c r="AD79" s="157"/>
      <c r="AE79" s="157"/>
      <c r="AF79" s="45"/>
      <c r="AG79" s="145"/>
      <c r="AH79" s="40"/>
      <c r="AI79" s="40"/>
      <c r="AL79" s="146"/>
      <c r="AM79" s="146"/>
      <c r="AW79" s="40"/>
      <c r="AY79" s="40"/>
      <c r="BA79" s="40"/>
      <c r="BC79" s="40"/>
      <c r="BE79" s="40"/>
      <c r="BG79" s="40"/>
    </row>
    <row r="80" spans="1:60" s="42" customFormat="1" ht="12.75" customHeight="1">
      <c r="A80" s="144">
        <v>19079</v>
      </c>
      <c r="B80" s="146" t="s">
        <v>809</v>
      </c>
      <c r="C80" s="147" t="s">
        <v>810</v>
      </c>
      <c r="D80" s="146" t="s">
        <v>811</v>
      </c>
      <c r="E80" s="147" t="s">
        <v>812</v>
      </c>
      <c r="F80" s="146" t="s">
        <v>27</v>
      </c>
      <c r="G80" s="151" t="s">
        <v>165</v>
      </c>
      <c r="H80" s="151"/>
      <c r="I80" s="151" t="s">
        <v>13</v>
      </c>
      <c r="J80" s="151" t="s">
        <v>38</v>
      </c>
      <c r="K80" s="151" t="s">
        <v>107</v>
      </c>
      <c r="L80" s="151" t="s">
        <v>158</v>
      </c>
      <c r="M80" s="151" t="s">
        <v>289</v>
      </c>
      <c r="N80" s="151" t="s">
        <v>27</v>
      </c>
      <c r="O80" s="45">
        <v>43478</v>
      </c>
      <c r="P80" s="40">
        <v>5880</v>
      </c>
      <c r="Q80" s="176"/>
      <c r="R80" s="40"/>
      <c r="S80" s="40"/>
      <c r="T80" s="40"/>
      <c r="U80" s="40"/>
      <c r="V80" s="40"/>
      <c r="W80" s="40"/>
      <c r="X80" s="41"/>
      <c r="Y80" s="41"/>
      <c r="Z80" s="40"/>
      <c r="AA80" s="152" t="s">
        <v>56</v>
      </c>
      <c r="AB80" s="153"/>
      <c r="AC80" s="166">
        <f>IF(AA80=Tables!J$5,AB80*P80,)</f>
        <v>0</v>
      </c>
      <c r="AD80" s="157"/>
      <c r="AE80" s="157"/>
      <c r="AF80" s="45"/>
      <c r="AG80" s="145"/>
      <c r="AH80" s="40"/>
      <c r="AI80" s="40"/>
      <c r="AL80" s="146"/>
      <c r="AM80" s="146"/>
      <c r="AW80" s="40"/>
      <c r="AY80" s="40"/>
      <c r="BA80" s="40"/>
      <c r="BC80" s="40"/>
      <c r="BE80" s="40"/>
      <c r="BG80" s="40"/>
    </row>
    <row r="81" spans="1:59" s="42" customFormat="1" ht="12.75" customHeight="1">
      <c r="A81" s="144">
        <v>19080</v>
      </c>
      <c r="B81" s="146" t="s">
        <v>594</v>
      </c>
      <c r="C81" s="147" t="s">
        <v>595</v>
      </c>
      <c r="D81" s="146" t="s">
        <v>596</v>
      </c>
      <c r="E81" s="147" t="s">
        <v>360</v>
      </c>
      <c r="F81" s="146" t="s">
        <v>27</v>
      </c>
      <c r="G81" s="151" t="s">
        <v>165</v>
      </c>
      <c r="H81" s="151"/>
      <c r="I81" s="151" t="s">
        <v>12</v>
      </c>
      <c r="J81" s="151" t="s">
        <v>39</v>
      </c>
      <c r="K81" s="151" t="s">
        <v>83</v>
      </c>
      <c r="L81" s="151" t="s">
        <v>313</v>
      </c>
      <c r="M81" s="151" t="s">
        <v>289</v>
      </c>
      <c r="N81" s="151" t="s">
        <v>27</v>
      </c>
      <c r="O81" s="45">
        <v>43412</v>
      </c>
      <c r="P81" s="40">
        <v>26300</v>
      </c>
      <c r="Q81" s="176"/>
      <c r="R81" s="40"/>
      <c r="S81" s="40"/>
      <c r="T81" s="40"/>
      <c r="U81" s="40"/>
      <c r="V81" s="40"/>
      <c r="W81" s="40"/>
      <c r="X81" s="41"/>
      <c r="Y81" s="41"/>
      <c r="Z81" s="40"/>
      <c r="AA81" s="152" t="s">
        <v>55</v>
      </c>
      <c r="AB81" s="153"/>
      <c r="AC81" s="166">
        <f>IF(AA81=Tables!J$5,AB81*P81,)</f>
        <v>0</v>
      </c>
      <c r="AD81" s="157"/>
      <c r="AE81" s="157"/>
      <c r="AF81" s="45"/>
      <c r="AG81" s="145"/>
      <c r="AH81" s="40"/>
      <c r="AI81" s="40"/>
      <c r="AM81" s="146"/>
      <c r="AW81" s="40"/>
      <c r="AY81" s="40"/>
      <c r="BA81" s="40"/>
      <c r="BC81" s="40"/>
      <c r="BE81" s="40"/>
      <c r="BG81" s="40"/>
    </row>
    <row r="82" spans="1:59" s="42" customFormat="1" ht="12.75" customHeight="1">
      <c r="A82" s="144">
        <v>19081</v>
      </c>
      <c r="B82" s="146" t="s">
        <v>597</v>
      </c>
      <c r="C82" s="147" t="s">
        <v>598</v>
      </c>
      <c r="D82" s="146" t="s">
        <v>599</v>
      </c>
      <c r="E82" s="147" t="s">
        <v>524</v>
      </c>
      <c r="F82" s="146" t="s">
        <v>27</v>
      </c>
      <c r="G82" s="151" t="s">
        <v>165</v>
      </c>
      <c r="H82" s="151">
        <v>62600</v>
      </c>
      <c r="I82" s="151" t="s">
        <v>17</v>
      </c>
      <c r="J82" s="155" t="s">
        <v>38</v>
      </c>
      <c r="K82" s="151" t="s">
        <v>83</v>
      </c>
      <c r="L82" s="155" t="s">
        <v>297</v>
      </c>
      <c r="M82" s="155" t="s">
        <v>73</v>
      </c>
      <c r="N82" s="155" t="s">
        <v>27</v>
      </c>
      <c r="O82" s="45">
        <v>43424</v>
      </c>
      <c r="P82" s="40">
        <v>2164479</v>
      </c>
      <c r="Q82" s="176">
        <f>P82/H82</f>
        <v>34.576341853035146</v>
      </c>
      <c r="R82" s="40"/>
      <c r="S82" s="40"/>
      <c r="T82" s="40"/>
      <c r="U82" s="40"/>
      <c r="V82" s="40"/>
      <c r="W82" s="40"/>
      <c r="X82" s="41"/>
      <c r="Y82" s="41"/>
      <c r="Z82" s="40"/>
      <c r="AA82" s="156" t="s">
        <v>56</v>
      </c>
      <c r="AB82" s="153">
        <v>0.9</v>
      </c>
      <c r="AC82" s="166">
        <f>IF(AA82=Tables!J$5,AB82*P82,)</f>
        <v>0</v>
      </c>
      <c r="AD82" s="157"/>
      <c r="AE82" s="157"/>
      <c r="AF82" s="45"/>
      <c r="AG82" s="145"/>
      <c r="AH82" s="40"/>
      <c r="AI82" s="40"/>
      <c r="AL82" s="42" t="s">
        <v>245</v>
      </c>
      <c r="AM82" s="146" t="s">
        <v>600</v>
      </c>
      <c r="AW82" s="40"/>
      <c r="AY82" s="40"/>
      <c r="BA82" s="40"/>
      <c r="BC82" s="40"/>
      <c r="BE82" s="40"/>
      <c r="BG82" s="40"/>
    </row>
    <row r="83" spans="1:59" s="42" customFormat="1" ht="12.75" customHeight="1">
      <c r="A83" s="144">
        <v>19082</v>
      </c>
      <c r="B83" s="146" t="s">
        <v>601</v>
      </c>
      <c r="C83" s="147" t="s">
        <v>602</v>
      </c>
      <c r="D83" s="146" t="s">
        <v>359</v>
      </c>
      <c r="E83" s="147" t="s">
        <v>360</v>
      </c>
      <c r="F83" s="146" t="s">
        <v>27</v>
      </c>
      <c r="G83" s="151" t="s">
        <v>165</v>
      </c>
      <c r="H83" s="151"/>
      <c r="I83" s="151" t="s">
        <v>16</v>
      </c>
      <c r="J83" s="151" t="s">
        <v>38</v>
      </c>
      <c r="K83" s="151" t="s">
        <v>83</v>
      </c>
      <c r="L83" s="151" t="s">
        <v>313</v>
      </c>
      <c r="M83" s="151" t="s">
        <v>289</v>
      </c>
      <c r="N83" s="155" t="s">
        <v>27</v>
      </c>
      <c r="O83" s="149">
        <v>43434</v>
      </c>
      <c r="P83" s="40">
        <v>181845</v>
      </c>
      <c r="Q83" s="176"/>
      <c r="R83" s="40"/>
      <c r="S83" s="40"/>
      <c r="T83" s="40"/>
      <c r="U83" s="40"/>
      <c r="V83" s="40"/>
      <c r="W83" s="40"/>
      <c r="X83" s="41"/>
      <c r="Y83" s="41"/>
      <c r="Z83" s="40"/>
      <c r="AA83" s="152" t="s">
        <v>55</v>
      </c>
      <c r="AB83" s="153"/>
      <c r="AC83" s="166">
        <f>IF(AA83=Tables!J$5,AB83*P83,)</f>
        <v>0</v>
      </c>
      <c r="AD83" s="157"/>
      <c r="AE83" s="157"/>
      <c r="AF83" s="45"/>
      <c r="AG83" s="145"/>
      <c r="AH83" s="40"/>
      <c r="AI83" s="40"/>
      <c r="AK83" s="146"/>
      <c r="AL83" s="146"/>
      <c r="AM83" s="146"/>
      <c r="AW83" s="40"/>
      <c r="AY83" s="40"/>
      <c r="BA83" s="40"/>
      <c r="BC83" s="40"/>
      <c r="BE83" s="40"/>
      <c r="BG83" s="40"/>
    </row>
    <row r="84" spans="1:59" s="42" customFormat="1" ht="12.75" customHeight="1">
      <c r="A84" s="144">
        <v>19083</v>
      </c>
      <c r="B84" s="146" t="s">
        <v>603</v>
      </c>
      <c r="C84" s="147" t="s">
        <v>604</v>
      </c>
      <c r="D84" s="146" t="s">
        <v>359</v>
      </c>
      <c r="E84" s="147" t="s">
        <v>360</v>
      </c>
      <c r="F84" s="146" t="s">
        <v>27</v>
      </c>
      <c r="G84" s="155" t="s">
        <v>165</v>
      </c>
      <c r="H84" s="151"/>
      <c r="I84" s="151" t="s">
        <v>16</v>
      </c>
      <c r="J84" s="151" t="s">
        <v>38</v>
      </c>
      <c r="K84" s="151" t="s">
        <v>107</v>
      </c>
      <c r="L84" s="151" t="s">
        <v>313</v>
      </c>
      <c r="M84" s="151" t="s">
        <v>289</v>
      </c>
      <c r="N84" s="151" t="s">
        <v>27</v>
      </c>
      <c r="O84" s="149">
        <v>43417</v>
      </c>
      <c r="P84" s="40">
        <v>42871</v>
      </c>
      <c r="Q84" s="176"/>
      <c r="R84" s="40"/>
      <c r="S84" s="40"/>
      <c r="T84" s="40"/>
      <c r="U84" s="40"/>
      <c r="V84" s="40"/>
      <c r="W84" s="40"/>
      <c r="X84" s="41"/>
      <c r="Y84" s="41"/>
      <c r="Z84" s="40"/>
      <c r="AA84" s="152" t="s">
        <v>55</v>
      </c>
      <c r="AB84" s="167"/>
      <c r="AC84" s="166">
        <f>IF(AA84=Tables!J$5,AB84*P84,)</f>
        <v>0</v>
      </c>
      <c r="AD84" s="157"/>
      <c r="AE84" s="157"/>
      <c r="AF84" s="45"/>
      <c r="AG84" s="145"/>
      <c r="AH84" s="40"/>
      <c r="AI84" s="40"/>
      <c r="AK84" s="146"/>
      <c r="AL84" s="146"/>
      <c r="AM84" s="146"/>
      <c r="AW84" s="40"/>
      <c r="AY84" s="40"/>
      <c r="BA84" s="40"/>
      <c r="BC84" s="40"/>
      <c r="BE84" s="40"/>
      <c r="BG84" s="40"/>
    </row>
    <row r="85" spans="1:59" s="42" customFormat="1" ht="12.75" customHeight="1">
      <c r="A85" s="144">
        <v>19084</v>
      </c>
      <c r="B85" s="146" t="s">
        <v>605</v>
      </c>
      <c r="C85" s="147" t="s">
        <v>366</v>
      </c>
      <c r="D85" s="146" t="s">
        <v>611</v>
      </c>
      <c r="E85" s="147" t="s">
        <v>612</v>
      </c>
      <c r="F85" s="146" t="s">
        <v>27</v>
      </c>
      <c r="G85" s="155" t="s">
        <v>165</v>
      </c>
      <c r="H85" s="151"/>
      <c r="I85" s="155" t="s">
        <v>14</v>
      </c>
      <c r="J85" s="155" t="s">
        <v>38</v>
      </c>
      <c r="K85" s="155" t="s">
        <v>83</v>
      </c>
      <c r="L85" s="155" t="s">
        <v>342</v>
      </c>
      <c r="M85" s="155" t="s">
        <v>73</v>
      </c>
      <c r="N85" s="155" t="s">
        <v>27</v>
      </c>
      <c r="O85" s="45">
        <v>43416</v>
      </c>
      <c r="P85" s="40">
        <v>130378</v>
      </c>
      <c r="Q85" s="176"/>
      <c r="R85" s="40"/>
      <c r="S85" s="40"/>
      <c r="T85" s="40"/>
      <c r="U85" s="40"/>
      <c r="V85" s="40"/>
      <c r="W85" s="40"/>
      <c r="X85" s="41"/>
      <c r="Y85" s="41"/>
      <c r="Z85" s="40"/>
      <c r="AA85" s="156" t="s">
        <v>55</v>
      </c>
      <c r="AB85" s="153"/>
      <c r="AC85" s="166">
        <f>IF(AA85=Tables!J$5,AB85*P85,)</f>
        <v>0</v>
      </c>
      <c r="AD85" s="157"/>
      <c r="AE85" s="157"/>
      <c r="AF85" s="45"/>
      <c r="AG85" s="145"/>
      <c r="AH85" s="40"/>
      <c r="AI85" s="40"/>
      <c r="AJ85" s="146"/>
      <c r="AL85" s="146"/>
      <c r="AM85" s="146"/>
      <c r="AW85" s="40"/>
      <c r="AY85" s="40"/>
      <c r="BA85" s="40"/>
      <c r="BC85" s="40"/>
      <c r="BE85" s="40"/>
      <c r="BG85" s="40"/>
    </row>
    <row r="86" spans="1:59" s="42" customFormat="1" ht="12.75" customHeight="1">
      <c r="A86" s="144">
        <v>19085</v>
      </c>
      <c r="B86" s="146" t="s">
        <v>606</v>
      </c>
      <c r="C86" s="147" t="s">
        <v>366</v>
      </c>
      <c r="D86" s="146" t="s">
        <v>614</v>
      </c>
      <c r="E86" s="147" t="s">
        <v>384</v>
      </c>
      <c r="F86" s="146" t="s">
        <v>27</v>
      </c>
      <c r="G86" s="151" t="s">
        <v>165</v>
      </c>
      <c r="H86" s="151"/>
      <c r="I86" s="151" t="s">
        <v>14</v>
      </c>
      <c r="J86" s="151" t="s">
        <v>38</v>
      </c>
      <c r="K86" s="151" t="s">
        <v>83</v>
      </c>
      <c r="L86" s="151" t="s">
        <v>342</v>
      </c>
      <c r="M86" s="151" t="s">
        <v>73</v>
      </c>
      <c r="N86" s="151" t="s">
        <v>27</v>
      </c>
      <c r="O86" s="149">
        <v>43416</v>
      </c>
      <c r="P86" s="40">
        <v>68071</v>
      </c>
      <c r="Q86" s="176"/>
      <c r="R86" s="40"/>
      <c r="S86" s="40"/>
      <c r="T86" s="40"/>
      <c r="U86" s="40"/>
      <c r="V86" s="40"/>
      <c r="W86" s="40"/>
      <c r="X86" s="41"/>
      <c r="Y86" s="41"/>
      <c r="Z86" s="40"/>
      <c r="AA86" s="152" t="s">
        <v>55</v>
      </c>
      <c r="AB86" s="153"/>
      <c r="AC86" s="166">
        <f>IF(AA86=Tables!J$5,AB86*P86,)</f>
        <v>0</v>
      </c>
      <c r="AD86" s="157"/>
      <c r="AE86" s="157"/>
      <c r="AF86" s="45"/>
      <c r="AG86" s="145"/>
      <c r="AH86" s="40"/>
      <c r="AI86" s="40"/>
      <c r="AM86" s="146"/>
      <c r="AW86" s="40"/>
      <c r="AY86" s="40"/>
      <c r="BA86" s="40"/>
      <c r="BC86" s="40"/>
      <c r="BE86" s="40"/>
      <c r="BG86" s="40"/>
    </row>
    <row r="87" spans="1:59" s="42" customFormat="1" ht="12.75" customHeight="1">
      <c r="A87" s="144">
        <v>19086</v>
      </c>
      <c r="B87" s="146" t="s">
        <v>607</v>
      </c>
      <c r="C87" s="147" t="s">
        <v>366</v>
      </c>
      <c r="D87" s="146" t="s">
        <v>615</v>
      </c>
      <c r="E87" s="147" t="s">
        <v>616</v>
      </c>
      <c r="F87" s="146" t="s">
        <v>27</v>
      </c>
      <c r="G87" s="151" t="s">
        <v>166</v>
      </c>
      <c r="H87" s="151"/>
      <c r="I87" s="155" t="s">
        <v>14</v>
      </c>
      <c r="J87" s="155" t="s">
        <v>38</v>
      </c>
      <c r="K87" s="155" t="s">
        <v>83</v>
      </c>
      <c r="L87" s="155" t="s">
        <v>342</v>
      </c>
      <c r="M87" s="155" t="s">
        <v>73</v>
      </c>
      <c r="N87" s="155" t="s">
        <v>27</v>
      </c>
      <c r="O87" s="45">
        <v>43420</v>
      </c>
      <c r="P87" s="40">
        <v>0</v>
      </c>
      <c r="Q87" s="176"/>
      <c r="R87" s="40"/>
      <c r="S87" s="40"/>
      <c r="T87" s="40"/>
      <c r="U87" s="40"/>
      <c r="V87" s="40"/>
      <c r="W87" s="40"/>
      <c r="X87" s="41"/>
      <c r="Y87" s="41"/>
      <c r="Z87" s="40"/>
      <c r="AA87" s="152" t="s">
        <v>66</v>
      </c>
      <c r="AB87" s="153"/>
      <c r="AC87" s="166">
        <f>IF(AA87=Tables!J$5,AB87*P87,)</f>
        <v>0</v>
      </c>
      <c r="AD87" s="157"/>
      <c r="AE87" s="157"/>
      <c r="AF87" s="45"/>
      <c r="AG87" s="145"/>
      <c r="AH87" s="40"/>
      <c r="AI87" s="40"/>
      <c r="AM87" s="146"/>
      <c r="AW87" s="40"/>
      <c r="AY87" s="40"/>
      <c r="BA87" s="40"/>
      <c r="BC87" s="40"/>
      <c r="BE87" s="40"/>
      <c r="BG87" s="40"/>
    </row>
    <row r="88" spans="1:59" s="42" customFormat="1" ht="12.75" customHeight="1">
      <c r="A88" s="144">
        <v>19087</v>
      </c>
      <c r="B88" s="146" t="s">
        <v>608</v>
      </c>
      <c r="C88" s="147" t="s">
        <v>366</v>
      </c>
      <c r="D88" s="146" t="s">
        <v>617</v>
      </c>
      <c r="E88" s="147" t="s">
        <v>618</v>
      </c>
      <c r="F88" s="146" t="s">
        <v>27</v>
      </c>
      <c r="G88" s="151" t="s">
        <v>166</v>
      </c>
      <c r="H88" s="151"/>
      <c r="I88" s="151" t="s">
        <v>14</v>
      </c>
      <c r="J88" s="151" t="s">
        <v>38</v>
      </c>
      <c r="K88" s="151" t="s">
        <v>83</v>
      </c>
      <c r="L88" s="151" t="s">
        <v>342</v>
      </c>
      <c r="M88" s="151" t="s">
        <v>73</v>
      </c>
      <c r="N88" s="151" t="s">
        <v>27</v>
      </c>
      <c r="O88" s="45">
        <v>43420</v>
      </c>
      <c r="P88" s="148">
        <v>0</v>
      </c>
      <c r="Q88" s="176"/>
      <c r="R88" s="40"/>
      <c r="S88" s="40"/>
      <c r="T88" s="40"/>
      <c r="U88" s="40"/>
      <c r="V88" s="40"/>
      <c r="W88" s="40"/>
      <c r="X88" s="41"/>
      <c r="Y88" s="41"/>
      <c r="Z88" s="40"/>
      <c r="AA88" s="152" t="s">
        <v>66</v>
      </c>
      <c r="AB88" s="153"/>
      <c r="AC88" s="166">
        <f>IF(AA88=Tables!J$5,AB88*P88,)</f>
        <v>0</v>
      </c>
      <c r="AD88" s="157"/>
      <c r="AE88" s="157"/>
      <c r="AF88" s="45"/>
      <c r="AG88" s="145"/>
      <c r="AH88" s="40"/>
      <c r="AI88" s="40"/>
      <c r="AJ88" s="146"/>
      <c r="AL88" s="146"/>
      <c r="AW88" s="40"/>
      <c r="AY88" s="40"/>
      <c r="BA88" s="40"/>
      <c r="BC88" s="40"/>
      <c r="BE88" s="40"/>
      <c r="BG88" s="40"/>
    </row>
    <row r="89" spans="1:59" s="42" customFormat="1" ht="12.75" customHeight="1">
      <c r="A89" s="144">
        <v>19088</v>
      </c>
      <c r="B89" s="146" t="s">
        <v>609</v>
      </c>
      <c r="C89" s="147" t="s">
        <v>366</v>
      </c>
      <c r="D89" s="146" t="s">
        <v>619</v>
      </c>
      <c r="E89" s="147" t="s">
        <v>613</v>
      </c>
      <c r="F89" s="146" t="s">
        <v>27</v>
      </c>
      <c r="G89" s="151" t="s">
        <v>166</v>
      </c>
      <c r="H89" s="151"/>
      <c r="I89" s="151" t="s">
        <v>14</v>
      </c>
      <c r="J89" s="151" t="s">
        <v>38</v>
      </c>
      <c r="K89" s="151" t="s">
        <v>83</v>
      </c>
      <c r="L89" s="151" t="s">
        <v>342</v>
      </c>
      <c r="M89" s="151" t="s">
        <v>73</v>
      </c>
      <c r="N89" s="151" t="s">
        <v>27</v>
      </c>
      <c r="O89" s="45">
        <v>43420</v>
      </c>
      <c r="P89" s="148">
        <v>0</v>
      </c>
      <c r="Q89" s="176"/>
      <c r="R89" s="40"/>
      <c r="S89" s="40"/>
      <c r="T89" s="40"/>
      <c r="U89" s="40"/>
      <c r="V89" s="40"/>
      <c r="W89" s="40"/>
      <c r="X89" s="41"/>
      <c r="Y89" s="41"/>
      <c r="Z89" s="40"/>
      <c r="AA89" s="152" t="s">
        <v>66</v>
      </c>
      <c r="AB89" s="153"/>
      <c r="AC89" s="166">
        <f>IF(AA89=Tables!J$5,AB89*P89,)</f>
        <v>0</v>
      </c>
      <c r="AD89" s="157"/>
      <c r="AE89" s="157"/>
      <c r="AF89" s="45"/>
      <c r="AG89" s="145"/>
      <c r="AH89" s="40"/>
      <c r="AI89" s="40"/>
      <c r="AM89" s="146"/>
      <c r="AW89" s="40"/>
      <c r="AY89" s="40"/>
      <c r="BA89" s="40"/>
      <c r="BC89" s="40"/>
      <c r="BE89" s="40"/>
      <c r="BG89" s="40"/>
    </row>
    <row r="90" spans="1:59" s="42" customFormat="1" ht="12.75" customHeight="1">
      <c r="A90" s="144">
        <v>19089</v>
      </c>
      <c r="B90" s="146" t="s">
        <v>610</v>
      </c>
      <c r="C90" s="147" t="s">
        <v>366</v>
      </c>
      <c r="D90" s="146" t="s">
        <v>620</v>
      </c>
      <c r="E90" s="147" t="s">
        <v>621</v>
      </c>
      <c r="F90" s="146" t="s">
        <v>27</v>
      </c>
      <c r="G90" s="151" t="s">
        <v>167</v>
      </c>
      <c r="H90" s="151"/>
      <c r="I90" s="151" t="s">
        <v>14</v>
      </c>
      <c r="J90" s="151" t="s">
        <v>38</v>
      </c>
      <c r="K90" s="151" t="s">
        <v>83</v>
      </c>
      <c r="L90" s="151" t="s">
        <v>342</v>
      </c>
      <c r="M90" s="151" t="s">
        <v>73</v>
      </c>
      <c r="N90" s="151" t="s">
        <v>27</v>
      </c>
      <c r="O90" s="45">
        <v>43420</v>
      </c>
      <c r="P90" s="40">
        <v>0</v>
      </c>
      <c r="Q90" s="176"/>
      <c r="R90" s="40"/>
      <c r="S90" s="40"/>
      <c r="T90" s="40"/>
      <c r="U90" s="40"/>
      <c r="V90" s="40"/>
      <c r="W90" s="40"/>
      <c r="X90" s="41"/>
      <c r="Y90" s="41"/>
      <c r="Z90" s="40"/>
      <c r="AA90" s="152" t="s">
        <v>66</v>
      </c>
      <c r="AB90" s="153"/>
      <c r="AC90" s="166">
        <f>IF(AA90=Tables!J$5,AB90*P90,)</f>
        <v>0</v>
      </c>
      <c r="AD90" s="157"/>
      <c r="AE90" s="157"/>
      <c r="AF90" s="45"/>
      <c r="AG90" s="145"/>
      <c r="AH90" s="40"/>
      <c r="AI90" s="40"/>
      <c r="AM90" s="146"/>
      <c r="AW90" s="40"/>
      <c r="AY90" s="40"/>
      <c r="BA90" s="40"/>
      <c r="BC90" s="40"/>
      <c r="BE90" s="40"/>
      <c r="BG90" s="40"/>
    </row>
    <row r="91" spans="1:59" s="42" customFormat="1" ht="12.75" customHeight="1">
      <c r="A91" s="144">
        <v>19090</v>
      </c>
      <c r="B91" s="146" t="s">
        <v>622</v>
      </c>
      <c r="C91" s="147" t="s">
        <v>623</v>
      </c>
      <c r="D91" s="146" t="s">
        <v>359</v>
      </c>
      <c r="E91" s="147" t="s">
        <v>360</v>
      </c>
      <c r="F91" s="146" t="s">
        <v>27</v>
      </c>
      <c r="G91" s="151" t="s">
        <v>165</v>
      </c>
      <c r="H91" s="151"/>
      <c r="I91" s="151" t="s">
        <v>16</v>
      </c>
      <c r="J91" s="151" t="s">
        <v>37</v>
      </c>
      <c r="K91" s="151" t="s">
        <v>107</v>
      </c>
      <c r="L91" s="151" t="s">
        <v>313</v>
      </c>
      <c r="M91" s="151" t="s">
        <v>289</v>
      </c>
      <c r="N91" s="151" t="s">
        <v>27</v>
      </c>
      <c r="O91" s="45">
        <v>43412</v>
      </c>
      <c r="P91" s="40">
        <v>9500</v>
      </c>
      <c r="Q91" s="176"/>
      <c r="R91" s="40"/>
      <c r="S91" s="40"/>
      <c r="T91" s="40"/>
      <c r="U91" s="40"/>
      <c r="V91" s="40"/>
      <c r="W91" s="40"/>
      <c r="X91" s="41"/>
      <c r="Y91" s="41"/>
      <c r="Z91" s="40"/>
      <c r="AA91" s="156" t="s">
        <v>56</v>
      </c>
      <c r="AB91" s="153"/>
      <c r="AC91" s="166">
        <f>IF(AA91=Tables!J$5,AB91*P91,)</f>
        <v>0</v>
      </c>
      <c r="AD91" s="157"/>
      <c r="AE91" s="157"/>
      <c r="AF91" s="45"/>
      <c r="AG91" s="145"/>
      <c r="AH91" s="40"/>
      <c r="AI91" s="40"/>
      <c r="AM91" s="146"/>
      <c r="AW91" s="40"/>
      <c r="AY91" s="40"/>
      <c r="BA91" s="40"/>
      <c r="BC91" s="40"/>
      <c r="BE91" s="40"/>
      <c r="BG91" s="40"/>
    </row>
    <row r="92" spans="1:59" s="42" customFormat="1" ht="12.75" customHeight="1">
      <c r="A92" s="144">
        <v>19091</v>
      </c>
      <c r="B92" s="146" t="s">
        <v>624</v>
      </c>
      <c r="C92" s="147" t="s">
        <v>625</v>
      </c>
      <c r="D92" s="146" t="s">
        <v>359</v>
      </c>
      <c r="E92" s="147" t="s">
        <v>360</v>
      </c>
      <c r="F92" s="146" t="s">
        <v>27</v>
      </c>
      <c r="G92" s="155" t="s">
        <v>165</v>
      </c>
      <c r="H92" s="151"/>
      <c r="I92" s="155" t="s">
        <v>12</v>
      </c>
      <c r="J92" s="155" t="s">
        <v>38</v>
      </c>
      <c r="K92" s="155" t="s">
        <v>107</v>
      </c>
      <c r="L92" s="155" t="s">
        <v>313</v>
      </c>
      <c r="M92" s="155" t="s">
        <v>289</v>
      </c>
      <c r="N92" s="155" t="s">
        <v>27</v>
      </c>
      <c r="O92" s="45">
        <v>43412</v>
      </c>
      <c r="P92" s="40">
        <v>15054</v>
      </c>
      <c r="Q92" s="176"/>
      <c r="R92" s="40"/>
      <c r="S92" s="40"/>
      <c r="T92" s="40"/>
      <c r="U92" s="40"/>
      <c r="V92" s="40"/>
      <c r="W92" s="40"/>
      <c r="X92" s="41"/>
      <c r="Y92" s="41"/>
      <c r="Z92" s="40"/>
      <c r="AA92" s="156" t="s">
        <v>56</v>
      </c>
      <c r="AB92" s="153"/>
      <c r="AC92" s="166">
        <f>IF(AA92=Tables!J$5,AB92*P92,)</f>
        <v>0</v>
      </c>
      <c r="AD92" s="157"/>
      <c r="AE92" s="157"/>
      <c r="AF92" s="45"/>
      <c r="AG92" s="145"/>
      <c r="AH92" s="40"/>
      <c r="AI92" s="40"/>
      <c r="AM92" s="146"/>
      <c r="AW92" s="40"/>
      <c r="AY92" s="40"/>
      <c r="BA92" s="40"/>
      <c r="BC92" s="40"/>
      <c r="BE92" s="40"/>
      <c r="BG92" s="40"/>
    </row>
    <row r="93" spans="1:59" s="42" customFormat="1" ht="12.75" customHeight="1">
      <c r="A93" s="144">
        <v>19092</v>
      </c>
      <c r="B93" s="146" t="s">
        <v>626</v>
      </c>
      <c r="C93" s="146" t="s">
        <v>366</v>
      </c>
      <c r="D93" s="146" t="s">
        <v>628</v>
      </c>
      <c r="E93" s="146" t="s">
        <v>567</v>
      </c>
      <c r="F93" s="146" t="s">
        <v>27</v>
      </c>
      <c r="G93" s="155" t="s">
        <v>165</v>
      </c>
      <c r="H93" s="151"/>
      <c r="I93" s="155" t="s">
        <v>14</v>
      </c>
      <c r="J93" s="155" t="s">
        <v>38</v>
      </c>
      <c r="K93" s="155" t="s">
        <v>83</v>
      </c>
      <c r="L93" s="155" t="s">
        <v>342</v>
      </c>
      <c r="M93" s="155" t="s">
        <v>73</v>
      </c>
      <c r="N93" s="155" t="s">
        <v>27</v>
      </c>
      <c r="O93" s="164">
        <v>43416</v>
      </c>
      <c r="P93" s="40">
        <v>88341</v>
      </c>
      <c r="Q93" s="176"/>
      <c r="R93" s="40"/>
      <c r="S93" s="40"/>
      <c r="T93" s="40"/>
      <c r="U93" s="40"/>
      <c r="V93" s="40"/>
      <c r="W93" s="40"/>
      <c r="X93" s="41">
        <v>0.15</v>
      </c>
      <c r="Y93" s="41">
        <v>0.05</v>
      </c>
      <c r="Z93" s="40"/>
      <c r="AA93" s="156" t="s">
        <v>56</v>
      </c>
      <c r="AB93" s="153">
        <v>1</v>
      </c>
      <c r="AC93" s="166">
        <f>IF(AA93=Tables!J$5,AB93*P93,)</f>
        <v>0</v>
      </c>
      <c r="AD93" s="157"/>
      <c r="AE93" s="157"/>
      <c r="AF93" s="45">
        <v>43444</v>
      </c>
      <c r="AG93" s="145"/>
      <c r="AH93" s="40"/>
      <c r="AI93" s="40"/>
      <c r="AJ93" s="42" t="s">
        <v>731</v>
      </c>
      <c r="AK93" s="146" t="s">
        <v>732</v>
      </c>
      <c r="AL93" s="146"/>
      <c r="AW93" s="40"/>
      <c r="AY93" s="40"/>
      <c r="BA93" s="40"/>
      <c r="BC93" s="40"/>
      <c r="BE93" s="40"/>
      <c r="BG93" s="40"/>
    </row>
    <row r="94" spans="1:59" s="42" customFormat="1" ht="12.75" customHeight="1">
      <c r="A94" s="144">
        <v>19093</v>
      </c>
      <c r="B94" s="146" t="s">
        <v>627</v>
      </c>
      <c r="C94" s="147" t="s">
        <v>366</v>
      </c>
      <c r="D94" s="146" t="s">
        <v>629</v>
      </c>
      <c r="E94" s="147" t="s">
        <v>630</v>
      </c>
      <c r="F94" s="146" t="s">
        <v>27</v>
      </c>
      <c r="G94" s="151" t="s">
        <v>165</v>
      </c>
      <c r="H94" s="151"/>
      <c r="I94" s="155" t="s">
        <v>14</v>
      </c>
      <c r="J94" s="151" t="s">
        <v>38</v>
      </c>
      <c r="K94" s="151" t="s">
        <v>83</v>
      </c>
      <c r="L94" s="151" t="s">
        <v>342</v>
      </c>
      <c r="M94" s="151" t="s">
        <v>73</v>
      </c>
      <c r="N94" s="155" t="s">
        <v>27</v>
      </c>
      <c r="O94" s="45">
        <v>43416</v>
      </c>
      <c r="P94" s="40">
        <v>39919</v>
      </c>
      <c r="Q94" s="176"/>
      <c r="R94" s="40"/>
      <c r="S94" s="40"/>
      <c r="T94" s="40"/>
      <c r="U94" s="40"/>
      <c r="V94" s="40"/>
      <c r="W94" s="40"/>
      <c r="X94" s="41"/>
      <c r="Y94" s="41"/>
      <c r="Z94" s="40"/>
      <c r="AA94" s="152" t="s">
        <v>55</v>
      </c>
      <c r="AB94" s="153"/>
      <c r="AC94" s="166">
        <f>IF(AA94=Tables!J$5,AB94*P94,)</f>
        <v>0</v>
      </c>
      <c r="AD94" s="157"/>
      <c r="AE94" s="157"/>
      <c r="AF94" s="45"/>
      <c r="AG94" s="145"/>
      <c r="AH94" s="40"/>
      <c r="AI94" s="40"/>
      <c r="AL94" s="146"/>
      <c r="AM94" s="146"/>
      <c r="AO94" s="146"/>
      <c r="AW94" s="40"/>
      <c r="AY94" s="40"/>
      <c r="BA94" s="40"/>
      <c r="BC94" s="40"/>
      <c r="BE94" s="40"/>
      <c r="BG94" s="40"/>
    </row>
    <row r="95" spans="1:59" s="42" customFormat="1" ht="12.75" customHeight="1">
      <c r="A95" s="144">
        <v>19094</v>
      </c>
      <c r="B95" s="146" t="s">
        <v>631</v>
      </c>
      <c r="C95" s="147" t="s">
        <v>632</v>
      </c>
      <c r="D95" s="146" t="s">
        <v>359</v>
      </c>
      <c r="E95" s="147" t="s">
        <v>360</v>
      </c>
      <c r="F95" s="146" t="s">
        <v>27</v>
      </c>
      <c r="G95" s="151" t="s">
        <v>165</v>
      </c>
      <c r="H95" s="151"/>
      <c r="I95" s="151" t="s">
        <v>16</v>
      </c>
      <c r="J95" s="151" t="s">
        <v>38</v>
      </c>
      <c r="K95" s="151" t="s">
        <v>107</v>
      </c>
      <c r="L95" s="151" t="s">
        <v>313</v>
      </c>
      <c r="M95" s="151" t="s">
        <v>289</v>
      </c>
      <c r="N95" s="151" t="s">
        <v>27</v>
      </c>
      <c r="O95" s="45">
        <v>43412</v>
      </c>
      <c r="P95" s="40">
        <v>1900</v>
      </c>
      <c r="Q95" s="176"/>
      <c r="R95" s="40"/>
      <c r="S95" s="40"/>
      <c r="T95" s="40"/>
      <c r="U95" s="40"/>
      <c r="V95" s="40"/>
      <c r="W95" s="40"/>
      <c r="X95" s="41"/>
      <c r="Y95" s="41"/>
      <c r="Z95" s="40"/>
      <c r="AA95" s="152" t="s">
        <v>67</v>
      </c>
      <c r="AB95" s="153"/>
      <c r="AC95" s="166">
        <f>IF(AA95=Tables!J$5,AB95*P95,)</f>
        <v>0</v>
      </c>
      <c r="AD95" s="157"/>
      <c r="AE95" s="157"/>
      <c r="AF95" s="45"/>
      <c r="AG95" s="145"/>
      <c r="AH95" s="40"/>
      <c r="AI95" s="40"/>
      <c r="AK95" s="146"/>
      <c r="AM95" s="146"/>
      <c r="AW95" s="40"/>
      <c r="AY95" s="40"/>
      <c r="BA95" s="40"/>
      <c r="BC95" s="40"/>
      <c r="BE95" s="40"/>
      <c r="BG95" s="40"/>
    </row>
    <row r="96" spans="1:59" s="42" customFormat="1" ht="12.75" customHeight="1">
      <c r="A96" s="144">
        <v>19095</v>
      </c>
      <c r="B96" s="146" t="s">
        <v>633</v>
      </c>
      <c r="C96" s="147" t="s">
        <v>634</v>
      </c>
      <c r="D96" s="146" t="s">
        <v>513</v>
      </c>
      <c r="E96" s="147" t="s">
        <v>514</v>
      </c>
      <c r="F96" s="146" t="s">
        <v>27</v>
      </c>
      <c r="G96" s="151" t="s">
        <v>165</v>
      </c>
      <c r="H96" s="151"/>
      <c r="I96" s="155" t="s">
        <v>12</v>
      </c>
      <c r="J96" s="155" t="s">
        <v>38</v>
      </c>
      <c r="K96" s="151" t="s">
        <v>81</v>
      </c>
      <c r="L96" s="151" t="s">
        <v>158</v>
      </c>
      <c r="M96" s="151" t="s">
        <v>289</v>
      </c>
      <c r="N96" s="151" t="s">
        <v>27</v>
      </c>
      <c r="O96" s="45">
        <v>43412</v>
      </c>
      <c r="P96" s="40">
        <v>3556</v>
      </c>
      <c r="Q96" s="176"/>
      <c r="R96" s="40"/>
      <c r="S96" s="40"/>
      <c r="T96" s="40"/>
      <c r="U96" s="40"/>
      <c r="V96" s="40"/>
      <c r="W96" s="40"/>
      <c r="X96" s="41"/>
      <c r="Y96" s="41"/>
      <c r="Z96" s="40"/>
      <c r="AA96" s="152" t="s">
        <v>55</v>
      </c>
      <c r="AB96" s="153"/>
      <c r="AC96" s="166">
        <f>IF(AA96=Tables!J$5,AB96*P96,)</f>
        <v>0</v>
      </c>
      <c r="AD96" s="157"/>
      <c r="AE96" s="157"/>
      <c r="AF96" s="45"/>
      <c r="AG96" s="145"/>
      <c r="AH96" s="40"/>
      <c r="AI96" s="40"/>
      <c r="AL96" s="146"/>
      <c r="AM96" s="146"/>
      <c r="AW96" s="40"/>
      <c r="AY96" s="40"/>
      <c r="BA96" s="40"/>
      <c r="BC96" s="40"/>
      <c r="BE96" s="40"/>
      <c r="BG96" s="40"/>
    </row>
    <row r="97" spans="1:59" s="42" customFormat="1" ht="12.75" customHeight="1">
      <c r="A97" s="144">
        <v>19096</v>
      </c>
      <c r="B97" s="146" t="s">
        <v>635</v>
      </c>
      <c r="C97" s="147" t="s">
        <v>636</v>
      </c>
      <c r="D97" s="146" t="s">
        <v>374</v>
      </c>
      <c r="E97" s="147" t="s">
        <v>375</v>
      </c>
      <c r="F97" s="146" t="s">
        <v>27</v>
      </c>
      <c r="G97" s="151" t="s">
        <v>165</v>
      </c>
      <c r="H97" s="151"/>
      <c r="I97" s="151" t="s">
        <v>12</v>
      </c>
      <c r="J97" s="151" t="s">
        <v>38</v>
      </c>
      <c r="K97" s="151" t="s">
        <v>107</v>
      </c>
      <c r="L97" s="151" t="s">
        <v>158</v>
      </c>
      <c r="M97" s="151" t="s">
        <v>289</v>
      </c>
      <c r="N97" s="151" t="s">
        <v>27</v>
      </c>
      <c r="O97" s="45">
        <v>43412</v>
      </c>
      <c r="P97" s="40">
        <v>1810</v>
      </c>
      <c r="Q97" s="176"/>
      <c r="R97" s="40"/>
      <c r="S97" s="40"/>
      <c r="T97" s="40"/>
      <c r="U97" s="40"/>
      <c r="V97" s="40"/>
      <c r="W97" s="40"/>
      <c r="X97" s="41"/>
      <c r="Y97" s="41"/>
      <c r="Z97" s="40"/>
      <c r="AA97" s="152" t="s">
        <v>56</v>
      </c>
      <c r="AB97" s="153"/>
      <c r="AC97" s="166">
        <f>IF(AA97=Tables!J$5,AB97*P97,)</f>
        <v>0</v>
      </c>
      <c r="AD97" s="157"/>
      <c r="AE97" s="157"/>
      <c r="AF97" s="45"/>
      <c r="AG97" s="145"/>
      <c r="AH97" s="40"/>
      <c r="AI97" s="40"/>
      <c r="AL97" s="146"/>
      <c r="AM97" s="146"/>
      <c r="AW97" s="40"/>
      <c r="AY97" s="40"/>
      <c r="BA97" s="40"/>
      <c r="BC97" s="40"/>
      <c r="BE97" s="40"/>
      <c r="BG97" s="40"/>
    </row>
    <row r="98" spans="1:59" s="42" customFormat="1" ht="12.75" customHeight="1">
      <c r="A98" s="144">
        <v>19097</v>
      </c>
      <c r="B98" s="146" t="s">
        <v>637</v>
      </c>
      <c r="C98" s="147" t="s">
        <v>638</v>
      </c>
      <c r="D98" s="146" t="s">
        <v>639</v>
      </c>
      <c r="E98" s="147" t="s">
        <v>360</v>
      </c>
      <c r="F98" s="146" t="s">
        <v>27</v>
      </c>
      <c r="G98" s="151" t="s">
        <v>165</v>
      </c>
      <c r="H98" s="151"/>
      <c r="I98" s="151" t="s">
        <v>12</v>
      </c>
      <c r="J98" s="151" t="s">
        <v>38</v>
      </c>
      <c r="K98" s="151" t="s">
        <v>107</v>
      </c>
      <c r="L98" s="151" t="s">
        <v>158</v>
      </c>
      <c r="M98" s="151" t="s">
        <v>289</v>
      </c>
      <c r="N98" s="151" t="s">
        <v>27</v>
      </c>
      <c r="O98" s="45">
        <v>43416</v>
      </c>
      <c r="P98" s="40">
        <v>5840</v>
      </c>
      <c r="Q98" s="176"/>
      <c r="R98" s="40"/>
      <c r="S98" s="40"/>
      <c r="T98" s="40"/>
      <c r="U98" s="40"/>
      <c r="V98" s="40"/>
      <c r="W98" s="40"/>
      <c r="X98" s="41"/>
      <c r="Y98" s="41"/>
      <c r="Z98" s="40"/>
      <c r="AA98" s="152" t="s">
        <v>56</v>
      </c>
      <c r="AB98" s="153"/>
      <c r="AC98" s="166">
        <f>IF(AA98=Tables!J$5,AB98*P98,)</f>
        <v>0</v>
      </c>
      <c r="AD98" s="157"/>
      <c r="AE98" s="157"/>
      <c r="AF98" s="45"/>
      <c r="AG98" s="145"/>
      <c r="AH98" s="40"/>
      <c r="AI98" s="40"/>
      <c r="AL98" s="146"/>
      <c r="AM98" s="146"/>
      <c r="AW98" s="40"/>
      <c r="AY98" s="40"/>
      <c r="BA98" s="40"/>
      <c r="BC98" s="40"/>
      <c r="BE98" s="40"/>
      <c r="BG98" s="40"/>
    </row>
    <row r="99" spans="1:59" s="42" customFormat="1" ht="12.75" customHeight="1">
      <c r="A99" s="144">
        <v>19098</v>
      </c>
      <c r="B99" s="146" t="s">
        <v>640</v>
      </c>
      <c r="C99" s="147" t="s">
        <v>641</v>
      </c>
      <c r="D99" s="146" t="s">
        <v>642</v>
      </c>
      <c r="E99" s="147" t="s">
        <v>643</v>
      </c>
      <c r="F99" s="146" t="s">
        <v>27</v>
      </c>
      <c r="G99" s="151" t="s">
        <v>165</v>
      </c>
      <c r="H99" s="151"/>
      <c r="I99" s="151" t="s">
        <v>12</v>
      </c>
      <c r="J99" s="151" t="s">
        <v>38</v>
      </c>
      <c r="K99" s="151" t="s">
        <v>107</v>
      </c>
      <c r="L99" s="151" t="s">
        <v>158</v>
      </c>
      <c r="M99" s="151" t="s">
        <v>289</v>
      </c>
      <c r="N99" s="151" t="s">
        <v>27</v>
      </c>
      <c r="O99" s="45">
        <v>43416</v>
      </c>
      <c r="P99" s="40">
        <v>29289</v>
      </c>
      <c r="Q99" s="176"/>
      <c r="R99" s="40"/>
      <c r="S99" s="40"/>
      <c r="T99" s="40"/>
      <c r="U99" s="40"/>
      <c r="V99" s="40"/>
      <c r="W99" s="40"/>
      <c r="X99" s="41"/>
      <c r="Y99" s="41"/>
      <c r="Z99" s="40"/>
      <c r="AA99" s="152" t="s">
        <v>58</v>
      </c>
      <c r="AB99" s="153"/>
      <c r="AC99" s="166">
        <f>IF(AA99=Tables!J$5,AB99*P99,)</f>
        <v>0</v>
      </c>
      <c r="AD99" s="157"/>
      <c r="AE99" s="157"/>
      <c r="AF99" s="45"/>
      <c r="AG99" s="145"/>
      <c r="AH99" s="40"/>
      <c r="AI99" s="40"/>
      <c r="AK99" s="146"/>
      <c r="AL99" s="146"/>
      <c r="AM99" s="146"/>
      <c r="AW99" s="40"/>
      <c r="AY99" s="40"/>
      <c r="BA99" s="40"/>
      <c r="BC99" s="40"/>
      <c r="BE99" s="40"/>
      <c r="BG99" s="40"/>
    </row>
    <row r="100" spans="1:59" s="42" customFormat="1" ht="12.75" customHeight="1">
      <c r="A100" s="144">
        <v>19099</v>
      </c>
      <c r="B100" s="146" t="s">
        <v>644</v>
      </c>
      <c r="C100" s="147" t="s">
        <v>645</v>
      </c>
      <c r="D100" s="146" t="s">
        <v>646</v>
      </c>
      <c r="E100" s="147" t="s">
        <v>647</v>
      </c>
      <c r="F100" s="146" t="s">
        <v>27</v>
      </c>
      <c r="G100" s="155" t="s">
        <v>165</v>
      </c>
      <c r="H100" s="151"/>
      <c r="I100" s="155" t="s">
        <v>12</v>
      </c>
      <c r="J100" s="155" t="s">
        <v>38</v>
      </c>
      <c r="K100" s="151" t="s">
        <v>107</v>
      </c>
      <c r="L100" s="155" t="s">
        <v>158</v>
      </c>
      <c r="M100" s="155" t="s">
        <v>289</v>
      </c>
      <c r="N100" s="155" t="s">
        <v>27</v>
      </c>
      <c r="O100" s="45">
        <v>43416</v>
      </c>
      <c r="P100" s="40">
        <v>1600</v>
      </c>
      <c r="Q100" s="176"/>
      <c r="R100" s="40"/>
      <c r="S100" s="40"/>
      <c r="T100" s="40"/>
      <c r="U100" s="40"/>
      <c r="V100" s="40"/>
      <c r="W100" s="40"/>
      <c r="X100" s="41"/>
      <c r="Y100" s="41"/>
      <c r="Z100" s="40"/>
      <c r="AA100" s="156" t="s">
        <v>55</v>
      </c>
      <c r="AB100" s="153"/>
      <c r="AC100" s="166">
        <f>IF(AA100=Tables!J$5,AB100*P100,)</f>
        <v>0</v>
      </c>
      <c r="AD100" s="157"/>
      <c r="AE100" s="157"/>
      <c r="AF100" s="45"/>
      <c r="AG100" s="145"/>
      <c r="AH100" s="40"/>
      <c r="AI100" s="40"/>
      <c r="AK100" s="146"/>
      <c r="AL100" s="146"/>
      <c r="AM100" s="146"/>
      <c r="AN100" s="146"/>
      <c r="AW100" s="40"/>
      <c r="AY100" s="40"/>
      <c r="BA100" s="40"/>
      <c r="BC100" s="40"/>
      <c r="BE100" s="40"/>
      <c r="BG100" s="40"/>
    </row>
    <row r="101" spans="1:59" s="42" customFormat="1" ht="12.75" customHeight="1">
      <c r="A101" s="144">
        <v>19100</v>
      </c>
      <c r="B101" s="146" t="s">
        <v>648</v>
      </c>
      <c r="C101" s="147" t="s">
        <v>649</v>
      </c>
      <c r="D101" s="146" t="s">
        <v>359</v>
      </c>
      <c r="E101" s="147" t="s">
        <v>360</v>
      </c>
      <c r="F101" s="146" t="s">
        <v>27</v>
      </c>
      <c r="G101" s="151" t="s">
        <v>165</v>
      </c>
      <c r="H101" s="151"/>
      <c r="I101" s="155" t="s">
        <v>12</v>
      </c>
      <c r="J101" s="151" t="s">
        <v>38</v>
      </c>
      <c r="K101" s="151" t="s">
        <v>107</v>
      </c>
      <c r="L101" s="151" t="s">
        <v>313</v>
      </c>
      <c r="M101" s="151" t="s">
        <v>289</v>
      </c>
      <c r="N101" s="151" t="s">
        <v>27</v>
      </c>
      <c r="O101" s="45">
        <v>43419</v>
      </c>
      <c r="P101" s="40">
        <v>1551</v>
      </c>
      <c r="Q101" s="176"/>
      <c r="R101" s="40"/>
      <c r="S101" s="40"/>
      <c r="T101" s="40"/>
      <c r="U101" s="40"/>
      <c r="V101" s="40"/>
      <c r="W101" s="40"/>
      <c r="X101" s="41"/>
      <c r="Y101" s="41"/>
      <c r="Z101" s="40"/>
      <c r="AA101" s="152" t="s">
        <v>56</v>
      </c>
      <c r="AB101" s="153"/>
      <c r="AC101" s="166">
        <f>IF(AA101=Tables!J$5,AB101*P101,)</f>
        <v>0</v>
      </c>
      <c r="AD101" s="157"/>
      <c r="AE101" s="157"/>
      <c r="AF101" s="45"/>
      <c r="AG101" s="145"/>
      <c r="AH101" s="40"/>
      <c r="AI101" s="40"/>
      <c r="AM101" s="146"/>
      <c r="AW101" s="40"/>
      <c r="AY101" s="40"/>
      <c r="BA101" s="40"/>
      <c r="BC101" s="40"/>
      <c r="BE101" s="40"/>
      <c r="BG101" s="40"/>
    </row>
    <row r="102" spans="1:59" s="42" customFormat="1" ht="12.75" customHeight="1">
      <c r="A102" s="144">
        <v>19101</v>
      </c>
      <c r="B102" s="146" t="s">
        <v>651</v>
      </c>
      <c r="C102" s="147" t="s">
        <v>652</v>
      </c>
      <c r="D102" s="146" t="s">
        <v>653</v>
      </c>
      <c r="E102" s="147" t="s">
        <v>654</v>
      </c>
      <c r="F102" s="146" t="s">
        <v>27</v>
      </c>
      <c r="G102" s="151" t="s">
        <v>165</v>
      </c>
      <c r="H102" s="151"/>
      <c r="I102" s="151" t="s">
        <v>12</v>
      </c>
      <c r="J102" s="151" t="s">
        <v>38</v>
      </c>
      <c r="K102" s="151" t="s">
        <v>107</v>
      </c>
      <c r="L102" s="151" t="s">
        <v>158</v>
      </c>
      <c r="M102" s="151" t="s">
        <v>289</v>
      </c>
      <c r="N102" s="151" t="s">
        <v>27</v>
      </c>
      <c r="O102" s="45">
        <v>43419</v>
      </c>
      <c r="P102" s="40">
        <v>875</v>
      </c>
      <c r="Q102" s="176"/>
      <c r="R102" s="40"/>
      <c r="S102" s="40"/>
      <c r="T102" s="40"/>
      <c r="U102" s="40"/>
      <c r="V102" s="40"/>
      <c r="W102" s="40"/>
      <c r="X102" s="41"/>
      <c r="Y102" s="41"/>
      <c r="Z102" s="40"/>
      <c r="AA102" s="152" t="s">
        <v>56</v>
      </c>
      <c r="AB102" s="153"/>
      <c r="AC102" s="166">
        <f>IF(AA102=Tables!J$5,AB102*P102,)</f>
        <v>0</v>
      </c>
      <c r="AD102" s="157"/>
      <c r="AE102" s="157"/>
      <c r="AF102" s="45"/>
      <c r="AG102" s="145"/>
      <c r="AH102" s="40"/>
      <c r="AI102" s="40"/>
      <c r="AW102" s="40"/>
      <c r="AY102" s="40"/>
      <c r="BA102" s="40"/>
      <c r="BC102" s="40"/>
      <c r="BE102" s="40"/>
      <c r="BG102" s="40"/>
    </row>
    <row r="103" spans="1:59" s="42" customFormat="1" ht="12.75" customHeight="1">
      <c r="A103" s="144">
        <v>19102</v>
      </c>
      <c r="B103" s="146" t="s">
        <v>655</v>
      </c>
      <c r="C103" s="147" t="s">
        <v>656</v>
      </c>
      <c r="D103" s="146" t="s">
        <v>657</v>
      </c>
      <c r="E103" s="147" t="s">
        <v>524</v>
      </c>
      <c r="F103" s="146" t="s">
        <v>27</v>
      </c>
      <c r="G103" s="151" t="s">
        <v>165</v>
      </c>
      <c r="H103" s="151"/>
      <c r="I103" s="151" t="s">
        <v>12</v>
      </c>
      <c r="J103" s="151" t="s">
        <v>38</v>
      </c>
      <c r="K103" s="151" t="s">
        <v>107</v>
      </c>
      <c r="L103" s="151" t="s">
        <v>158</v>
      </c>
      <c r="M103" s="151" t="s">
        <v>289</v>
      </c>
      <c r="N103" s="151" t="s">
        <v>27</v>
      </c>
      <c r="O103" s="45">
        <v>43419</v>
      </c>
      <c r="P103" s="40">
        <v>985</v>
      </c>
      <c r="Q103" s="176"/>
      <c r="R103" s="40"/>
      <c r="S103" s="40"/>
      <c r="T103" s="40"/>
      <c r="U103" s="40"/>
      <c r="V103" s="40"/>
      <c r="W103" s="40"/>
      <c r="X103" s="41"/>
      <c r="Y103" s="41"/>
      <c r="Z103" s="40"/>
      <c r="AA103" s="152" t="s">
        <v>56</v>
      </c>
      <c r="AB103" s="153"/>
      <c r="AC103" s="166">
        <f>IF(AA103=Tables!J$5,AB103*P103,)</f>
        <v>0</v>
      </c>
      <c r="AD103" s="157"/>
      <c r="AE103" s="157"/>
      <c r="AF103" s="45"/>
      <c r="AG103" s="145"/>
      <c r="AH103" s="40"/>
      <c r="AI103" s="40"/>
      <c r="AK103" s="146"/>
      <c r="AW103" s="40"/>
      <c r="AY103" s="40"/>
      <c r="BA103" s="40"/>
      <c r="BC103" s="40"/>
      <c r="BE103" s="40"/>
      <c r="BG103" s="40"/>
    </row>
    <row r="104" spans="1:59" s="42" customFormat="1" ht="12.75" customHeight="1">
      <c r="A104" s="144">
        <v>19103</v>
      </c>
      <c r="B104" s="146" t="s">
        <v>658</v>
      </c>
      <c r="C104" s="147" t="s">
        <v>659</v>
      </c>
      <c r="D104" s="146" t="s">
        <v>660</v>
      </c>
      <c r="E104" s="147" t="s">
        <v>360</v>
      </c>
      <c r="F104" s="146" t="s">
        <v>27</v>
      </c>
      <c r="G104" s="151" t="s">
        <v>165</v>
      </c>
      <c r="H104" s="151"/>
      <c r="I104" s="151" t="s">
        <v>12</v>
      </c>
      <c r="J104" s="151" t="s">
        <v>38</v>
      </c>
      <c r="K104" s="151" t="s">
        <v>107</v>
      </c>
      <c r="L104" s="151" t="s">
        <v>158</v>
      </c>
      <c r="M104" s="151" t="s">
        <v>289</v>
      </c>
      <c r="N104" s="151" t="s">
        <v>27</v>
      </c>
      <c r="O104" s="45">
        <v>43419</v>
      </c>
      <c r="P104" s="40">
        <v>4640</v>
      </c>
      <c r="Q104" s="176"/>
      <c r="R104" s="40"/>
      <c r="S104" s="40"/>
      <c r="T104" s="40"/>
      <c r="U104" s="40"/>
      <c r="V104" s="40"/>
      <c r="W104" s="40"/>
      <c r="X104" s="41"/>
      <c r="Y104" s="41"/>
      <c r="Z104" s="40"/>
      <c r="AA104" s="152" t="s">
        <v>56</v>
      </c>
      <c r="AB104" s="153"/>
      <c r="AC104" s="166">
        <f>IF(AA104=Tables!J$5,AB104*P104,)</f>
        <v>0</v>
      </c>
      <c r="AD104" s="157"/>
      <c r="AE104" s="157"/>
      <c r="AF104" s="45"/>
      <c r="AG104" s="145"/>
      <c r="AH104" s="40"/>
      <c r="AI104" s="40"/>
      <c r="AM104" s="146"/>
      <c r="AW104" s="40"/>
      <c r="AY104" s="40"/>
      <c r="BA104" s="40"/>
      <c r="BC104" s="40"/>
      <c r="BE104" s="40"/>
      <c r="BG104" s="40"/>
    </row>
    <row r="105" spans="1:59" s="42" customFormat="1" ht="12.75" customHeight="1">
      <c r="A105" s="144">
        <v>19104</v>
      </c>
      <c r="B105" s="146" t="s">
        <v>661</v>
      </c>
      <c r="C105" s="147" t="s">
        <v>662</v>
      </c>
      <c r="D105" s="146" t="s">
        <v>359</v>
      </c>
      <c r="E105" s="147" t="s">
        <v>360</v>
      </c>
      <c r="F105" s="146" t="s">
        <v>27</v>
      </c>
      <c r="G105" s="151" t="s">
        <v>165</v>
      </c>
      <c r="H105" s="155"/>
      <c r="I105" s="151" t="s">
        <v>12</v>
      </c>
      <c r="J105" s="151" t="s">
        <v>38</v>
      </c>
      <c r="K105" s="151" t="s">
        <v>107</v>
      </c>
      <c r="L105" s="151" t="s">
        <v>313</v>
      </c>
      <c r="M105" s="151" t="s">
        <v>289</v>
      </c>
      <c r="N105" s="151" t="s">
        <v>27</v>
      </c>
      <c r="O105" s="45">
        <v>43420</v>
      </c>
      <c r="P105" s="40">
        <v>10830</v>
      </c>
      <c r="Q105" s="176"/>
      <c r="R105" s="40"/>
      <c r="S105" s="40"/>
      <c r="T105" s="40"/>
      <c r="U105" s="40"/>
      <c r="V105" s="40"/>
      <c r="W105" s="40"/>
      <c r="X105" s="41"/>
      <c r="Y105" s="41"/>
      <c r="Z105" s="40"/>
      <c r="AA105" s="152" t="s">
        <v>56</v>
      </c>
      <c r="AB105" s="153"/>
      <c r="AC105" s="166">
        <f>IF(AA105=Tables!J$5,AB105*P105,)</f>
        <v>0</v>
      </c>
      <c r="AD105" s="157"/>
      <c r="AE105" s="157"/>
      <c r="AF105" s="45"/>
      <c r="AG105" s="145"/>
      <c r="AH105" s="40"/>
      <c r="AI105" s="40"/>
      <c r="AL105" s="146"/>
      <c r="AM105" s="146"/>
      <c r="AN105" s="146"/>
      <c r="AW105" s="40"/>
      <c r="AY105" s="40"/>
      <c r="BA105" s="40"/>
      <c r="BC105" s="40"/>
      <c r="BE105" s="40"/>
      <c r="BG105" s="40"/>
    </row>
    <row r="106" spans="1:59" s="42" customFormat="1" ht="12.75" customHeight="1">
      <c r="A106" s="144">
        <v>19105</v>
      </c>
      <c r="B106" s="146" t="s">
        <v>663</v>
      </c>
      <c r="C106" s="146" t="s">
        <v>664</v>
      </c>
      <c r="D106" s="146" t="s">
        <v>359</v>
      </c>
      <c r="E106" s="147" t="s">
        <v>360</v>
      </c>
      <c r="F106" s="146" t="s">
        <v>27</v>
      </c>
      <c r="G106" s="151" t="s">
        <v>165</v>
      </c>
      <c r="H106" s="151"/>
      <c r="I106" s="151" t="s">
        <v>12</v>
      </c>
      <c r="J106" s="151" t="s">
        <v>38</v>
      </c>
      <c r="K106" s="151" t="s">
        <v>107</v>
      </c>
      <c r="L106" s="155" t="s">
        <v>313</v>
      </c>
      <c r="M106" s="151" t="s">
        <v>289</v>
      </c>
      <c r="N106" s="151" t="s">
        <v>27</v>
      </c>
      <c r="O106" s="45">
        <v>43423</v>
      </c>
      <c r="P106" s="40">
        <v>14352</v>
      </c>
      <c r="Q106" s="176"/>
      <c r="R106" s="40"/>
      <c r="S106" s="40"/>
      <c r="T106" s="40"/>
      <c r="U106" s="40"/>
      <c r="V106" s="40"/>
      <c r="W106" s="40"/>
      <c r="X106" s="41"/>
      <c r="Y106" s="41"/>
      <c r="Z106" s="40"/>
      <c r="AA106" s="152" t="s">
        <v>67</v>
      </c>
      <c r="AB106" s="153"/>
      <c r="AC106" s="166">
        <f>IF(AA106=Tables!J$5,AB106*P106,)</f>
        <v>0</v>
      </c>
      <c r="AD106" s="157"/>
      <c r="AE106" s="157"/>
      <c r="AF106" s="45"/>
      <c r="AG106" s="145"/>
      <c r="AH106" s="40"/>
      <c r="AI106" s="40"/>
      <c r="AM106" s="146"/>
      <c r="AW106" s="40"/>
      <c r="AY106" s="40"/>
      <c r="BA106" s="40"/>
      <c r="BC106" s="40"/>
      <c r="BE106" s="40"/>
      <c r="BG106" s="40"/>
    </row>
    <row r="107" spans="1:59" s="42" customFormat="1" ht="12.75" customHeight="1">
      <c r="A107" s="144">
        <v>19106</v>
      </c>
      <c r="B107" s="146" t="s">
        <v>665</v>
      </c>
      <c r="C107" s="147" t="s">
        <v>362</v>
      </c>
      <c r="D107" s="146" t="s">
        <v>666</v>
      </c>
      <c r="E107" s="147" t="s">
        <v>375</v>
      </c>
      <c r="F107" s="146" t="s">
        <v>27</v>
      </c>
      <c r="G107" s="151" t="s">
        <v>165</v>
      </c>
      <c r="H107" s="151"/>
      <c r="I107" s="151" t="s">
        <v>12</v>
      </c>
      <c r="J107" s="151" t="s">
        <v>38</v>
      </c>
      <c r="K107" s="151" t="s">
        <v>83</v>
      </c>
      <c r="L107" s="155" t="s">
        <v>342</v>
      </c>
      <c r="M107" s="151" t="s">
        <v>73</v>
      </c>
      <c r="N107" s="151" t="s">
        <v>27</v>
      </c>
      <c r="O107" s="45">
        <v>43424</v>
      </c>
      <c r="P107" s="40">
        <v>489358</v>
      </c>
      <c r="Q107" s="176">
        <v>25.56</v>
      </c>
      <c r="R107" s="40"/>
      <c r="S107" s="40"/>
      <c r="T107" s="40"/>
      <c r="U107" s="40"/>
      <c r="V107" s="40"/>
      <c r="W107" s="40"/>
      <c r="X107" s="41"/>
      <c r="Y107" s="41"/>
      <c r="Z107" s="40"/>
      <c r="AA107" s="152" t="s">
        <v>55</v>
      </c>
      <c r="AB107" s="153"/>
      <c r="AC107" s="166">
        <f>IF(AA107=Tables!J$5,AB107*P107,)</f>
        <v>0</v>
      </c>
      <c r="AD107" s="157"/>
      <c r="AE107" s="157"/>
      <c r="AF107" s="45"/>
      <c r="AG107" s="145"/>
      <c r="AH107" s="40"/>
      <c r="AI107" s="40"/>
      <c r="AM107" s="146"/>
      <c r="AN107" s="146"/>
      <c r="AW107" s="40"/>
      <c r="AY107" s="40"/>
      <c r="BA107" s="40"/>
      <c r="BC107" s="40"/>
      <c r="BE107" s="40"/>
      <c r="BG107" s="40"/>
    </row>
    <row r="108" spans="1:59" s="42" customFormat="1" ht="12.75" customHeight="1">
      <c r="A108" s="144">
        <v>19107</v>
      </c>
      <c r="B108" s="146" t="s">
        <v>667</v>
      </c>
      <c r="C108" s="147" t="s">
        <v>668</v>
      </c>
      <c r="D108" s="146" t="s">
        <v>359</v>
      </c>
      <c r="E108" s="147" t="s">
        <v>360</v>
      </c>
      <c r="F108" s="146" t="s">
        <v>27</v>
      </c>
      <c r="G108" s="155" t="s">
        <v>165</v>
      </c>
      <c r="H108" s="151"/>
      <c r="I108" s="155" t="s">
        <v>12</v>
      </c>
      <c r="J108" s="155" t="s">
        <v>38</v>
      </c>
      <c r="K108" s="155" t="s">
        <v>83</v>
      </c>
      <c r="L108" s="151" t="s">
        <v>313</v>
      </c>
      <c r="M108" s="151" t="s">
        <v>289</v>
      </c>
      <c r="N108" s="155" t="s">
        <v>27</v>
      </c>
      <c r="O108" s="45">
        <v>43432</v>
      </c>
      <c r="P108" s="40">
        <v>164316</v>
      </c>
      <c r="Q108" s="176"/>
      <c r="R108" s="40"/>
      <c r="S108" s="40"/>
      <c r="T108" s="40"/>
      <c r="U108" s="40"/>
      <c r="V108" s="40"/>
      <c r="W108" s="40"/>
      <c r="X108" s="41"/>
      <c r="Y108" s="41"/>
      <c r="Z108" s="40"/>
      <c r="AA108" s="152" t="s">
        <v>55</v>
      </c>
      <c r="AB108" s="153"/>
      <c r="AC108" s="166">
        <f>IF(AA108=Tables!J$5,AB108*P108,)</f>
        <v>0</v>
      </c>
      <c r="AD108" s="157"/>
      <c r="AE108" s="157"/>
      <c r="AF108" s="45"/>
      <c r="AG108" s="145"/>
      <c r="AH108" s="40"/>
      <c r="AI108" s="40"/>
      <c r="AM108" s="146"/>
      <c r="AW108" s="40"/>
      <c r="AY108" s="40"/>
      <c r="BA108" s="40"/>
      <c r="BC108" s="40"/>
      <c r="BE108" s="40"/>
      <c r="BG108" s="40"/>
    </row>
    <row r="109" spans="1:59" s="42" customFormat="1" ht="12.75" customHeight="1">
      <c r="A109" s="144">
        <v>19108</v>
      </c>
      <c r="B109" s="146" t="s">
        <v>669</v>
      </c>
      <c r="C109" s="147" t="s">
        <v>670</v>
      </c>
      <c r="D109" s="146" t="s">
        <v>671</v>
      </c>
      <c r="E109" s="147" t="s">
        <v>503</v>
      </c>
      <c r="F109" s="146" t="s">
        <v>27</v>
      </c>
      <c r="G109" s="151" t="s">
        <v>165</v>
      </c>
      <c r="H109" s="151"/>
      <c r="I109" s="155" t="s">
        <v>12</v>
      </c>
      <c r="J109" s="155" t="s">
        <v>38</v>
      </c>
      <c r="K109" s="155" t="s">
        <v>107</v>
      </c>
      <c r="L109" s="155" t="s">
        <v>158</v>
      </c>
      <c r="M109" s="155" t="s">
        <v>289</v>
      </c>
      <c r="N109" s="155" t="s">
        <v>27</v>
      </c>
      <c r="O109" s="149">
        <v>43796</v>
      </c>
      <c r="P109" s="40">
        <v>96537</v>
      </c>
      <c r="Q109" s="176"/>
      <c r="R109" s="40"/>
      <c r="S109" s="40"/>
      <c r="T109" s="40"/>
      <c r="U109" s="40"/>
      <c r="V109" s="40"/>
      <c r="W109" s="40"/>
      <c r="X109" s="41"/>
      <c r="Y109" s="41"/>
      <c r="Z109" s="40"/>
      <c r="AA109" s="156" t="s">
        <v>55</v>
      </c>
      <c r="AB109" s="153"/>
      <c r="AC109" s="166">
        <f>IF(AA109=Tables!J$5,AB109*P109,)</f>
        <v>0</v>
      </c>
      <c r="AD109" s="157"/>
      <c r="AE109" s="157"/>
      <c r="AF109" s="45"/>
      <c r="AG109" s="145"/>
      <c r="AH109" s="40"/>
      <c r="AI109" s="40"/>
      <c r="AW109" s="40"/>
      <c r="AY109" s="40"/>
      <c r="BA109" s="40"/>
      <c r="BC109" s="40"/>
      <c r="BE109" s="40"/>
      <c r="BG109" s="40"/>
    </row>
    <row r="110" spans="1:59" s="42" customFormat="1" ht="12.75" customHeight="1">
      <c r="A110" s="144">
        <v>19109</v>
      </c>
      <c r="B110" s="146" t="s">
        <v>672</v>
      </c>
      <c r="C110" s="147" t="s">
        <v>362</v>
      </c>
      <c r="D110" s="146" t="s">
        <v>673</v>
      </c>
      <c r="E110" s="147" t="s">
        <v>674</v>
      </c>
      <c r="F110" s="146" t="s">
        <v>27</v>
      </c>
      <c r="G110" s="151" t="s">
        <v>166</v>
      </c>
      <c r="H110" s="151">
        <v>4000</v>
      </c>
      <c r="I110" s="151" t="s">
        <v>12</v>
      </c>
      <c r="J110" s="151" t="s">
        <v>39</v>
      </c>
      <c r="K110" s="151" t="s">
        <v>83</v>
      </c>
      <c r="L110" s="155" t="s">
        <v>342</v>
      </c>
      <c r="M110" s="151" t="s">
        <v>73</v>
      </c>
      <c r="N110" s="151" t="s">
        <v>27</v>
      </c>
      <c r="O110" s="149">
        <v>43438</v>
      </c>
      <c r="P110" s="40">
        <v>113144</v>
      </c>
      <c r="Q110" s="176"/>
      <c r="R110" s="40"/>
      <c r="S110" s="40"/>
      <c r="T110" s="40"/>
      <c r="U110" s="40"/>
      <c r="V110" s="40"/>
      <c r="W110" s="40"/>
      <c r="X110" s="41"/>
      <c r="Y110" s="41"/>
      <c r="Z110" s="40"/>
      <c r="AA110" s="152" t="s">
        <v>55</v>
      </c>
      <c r="AB110" s="153"/>
      <c r="AC110" s="166">
        <f>IF(AA110=Tables!J$5,AB110*P110,)</f>
        <v>0</v>
      </c>
      <c r="AD110" s="157"/>
      <c r="AE110" s="157"/>
      <c r="AF110" s="45"/>
      <c r="AG110" s="145"/>
      <c r="AH110" s="40"/>
      <c r="AI110" s="40"/>
      <c r="AL110" s="146" t="s">
        <v>256</v>
      </c>
      <c r="AM110" s="146" t="s">
        <v>675</v>
      </c>
      <c r="AW110" s="40"/>
      <c r="AY110" s="40"/>
      <c r="BA110" s="40"/>
      <c r="BC110" s="40"/>
      <c r="BE110" s="40"/>
      <c r="BG110" s="40"/>
    </row>
    <row r="111" spans="1:59" s="42" customFormat="1" ht="12.75" customHeight="1">
      <c r="A111" s="144">
        <v>19110</v>
      </c>
      <c r="B111" s="146" t="s">
        <v>676</v>
      </c>
      <c r="C111" s="147" t="s">
        <v>489</v>
      </c>
      <c r="D111" s="146"/>
      <c r="E111" s="147" t="s">
        <v>567</v>
      </c>
      <c r="F111" s="146" t="s">
        <v>27</v>
      </c>
      <c r="G111" s="151" t="s">
        <v>165</v>
      </c>
      <c r="H111" s="155" t="s">
        <v>650</v>
      </c>
      <c r="I111" s="151" t="s">
        <v>13</v>
      </c>
      <c r="J111" s="151" t="s">
        <v>39</v>
      </c>
      <c r="K111" s="151" t="s">
        <v>83</v>
      </c>
      <c r="L111" s="151" t="s">
        <v>297</v>
      </c>
      <c r="M111" s="151" t="s">
        <v>73</v>
      </c>
      <c r="N111" s="151" t="s">
        <v>27</v>
      </c>
      <c r="O111" s="45">
        <v>43438</v>
      </c>
      <c r="P111" s="40">
        <v>21443</v>
      </c>
      <c r="Q111" s="181" t="s">
        <v>650</v>
      </c>
      <c r="R111" s="40">
        <v>4092</v>
      </c>
      <c r="S111" s="40"/>
      <c r="T111" s="40"/>
      <c r="U111" s="40"/>
      <c r="V111" s="40"/>
      <c r="W111" s="40"/>
      <c r="X111" s="41"/>
      <c r="Y111" s="41"/>
      <c r="Z111" s="40"/>
      <c r="AA111" s="152" t="s">
        <v>55</v>
      </c>
      <c r="AB111" s="153"/>
      <c r="AC111" s="166">
        <f>IF(AA111=Tables!J$5,AB111*P111,)</f>
        <v>0</v>
      </c>
      <c r="AD111" s="157"/>
      <c r="AE111" s="157"/>
      <c r="AF111" s="45"/>
      <c r="AG111" s="145"/>
      <c r="AH111" s="40"/>
      <c r="AI111" s="40"/>
      <c r="AL111" s="146" t="s">
        <v>262</v>
      </c>
      <c r="AM111" s="146" t="s">
        <v>677</v>
      </c>
      <c r="AW111" s="40"/>
      <c r="AY111" s="40"/>
      <c r="BA111" s="40"/>
      <c r="BC111" s="40"/>
      <c r="BE111" s="40"/>
      <c r="BG111" s="40"/>
    </row>
    <row r="112" spans="1:59" s="42" customFormat="1" ht="12.75" customHeight="1">
      <c r="A112" s="144">
        <v>19111</v>
      </c>
      <c r="B112" s="146" t="s">
        <v>678</v>
      </c>
      <c r="C112" s="147" t="s">
        <v>679</v>
      </c>
      <c r="D112" s="146" t="s">
        <v>680</v>
      </c>
      <c r="E112" s="147" t="s">
        <v>681</v>
      </c>
      <c r="F112" s="146" t="s">
        <v>27</v>
      </c>
      <c r="G112" s="151" t="s">
        <v>165</v>
      </c>
      <c r="H112" s="151">
        <v>44736</v>
      </c>
      <c r="I112" s="151" t="s">
        <v>12</v>
      </c>
      <c r="J112" s="151" t="s">
        <v>39</v>
      </c>
      <c r="K112" s="151" t="s">
        <v>83</v>
      </c>
      <c r="L112" s="151" t="s">
        <v>342</v>
      </c>
      <c r="M112" s="151" t="s">
        <v>73</v>
      </c>
      <c r="N112" s="151" t="s">
        <v>27</v>
      </c>
      <c r="O112" s="45">
        <v>43445</v>
      </c>
      <c r="P112" s="40">
        <v>258664</v>
      </c>
      <c r="Q112" s="176"/>
      <c r="R112" s="40"/>
      <c r="S112" s="40"/>
      <c r="T112" s="40"/>
      <c r="U112" s="40"/>
      <c r="V112" s="40"/>
      <c r="W112" s="40"/>
      <c r="X112" s="41"/>
      <c r="Y112" s="41"/>
      <c r="Z112" s="40"/>
      <c r="AA112" s="152" t="s">
        <v>56</v>
      </c>
      <c r="AB112" s="153"/>
      <c r="AC112" s="166">
        <f>IF(AA112=Tables!J$5,AB112*P112,)</f>
        <v>0</v>
      </c>
      <c r="AD112" s="157"/>
      <c r="AE112" s="157"/>
      <c r="AF112" s="45"/>
      <c r="AG112" s="145"/>
      <c r="AH112" s="40"/>
      <c r="AI112" s="40"/>
      <c r="AL112" s="146"/>
      <c r="AM112" s="146"/>
      <c r="AW112" s="40"/>
      <c r="AY112" s="40"/>
      <c r="BA112" s="40"/>
      <c r="BC112" s="40"/>
      <c r="BE112" s="40"/>
      <c r="BG112" s="40"/>
    </row>
    <row r="113" spans="1:60" s="42" customFormat="1" ht="12.75" customHeight="1">
      <c r="A113" s="144">
        <v>19112</v>
      </c>
      <c r="B113" s="146" t="s">
        <v>682</v>
      </c>
      <c r="C113" s="146" t="s">
        <v>662</v>
      </c>
      <c r="D113" s="146" t="s">
        <v>683</v>
      </c>
      <c r="E113" s="147" t="s">
        <v>360</v>
      </c>
      <c r="F113" s="146" t="s">
        <v>27</v>
      </c>
      <c r="G113" s="151" t="s">
        <v>165</v>
      </c>
      <c r="H113" s="151">
        <v>15240</v>
      </c>
      <c r="I113" s="151" t="s">
        <v>12</v>
      </c>
      <c r="J113" s="151" t="s">
        <v>38</v>
      </c>
      <c r="K113" s="151" t="s">
        <v>83</v>
      </c>
      <c r="L113" s="155" t="s">
        <v>297</v>
      </c>
      <c r="M113" s="151" t="s">
        <v>73</v>
      </c>
      <c r="N113" s="151" t="s">
        <v>27</v>
      </c>
      <c r="O113" s="45">
        <v>43439</v>
      </c>
      <c r="P113" s="40">
        <v>543163</v>
      </c>
      <c r="Q113" s="176">
        <f>P113/H113</f>
        <v>35.640616797900265</v>
      </c>
      <c r="R113" s="40"/>
      <c r="S113" s="40"/>
      <c r="T113" s="40"/>
      <c r="U113" s="40"/>
      <c r="V113" s="40"/>
      <c r="W113" s="40"/>
      <c r="X113" s="41"/>
      <c r="Y113" s="41"/>
      <c r="Z113" s="40"/>
      <c r="AA113" s="152" t="s">
        <v>55</v>
      </c>
      <c r="AB113" s="153"/>
      <c r="AC113" s="166">
        <v>0</v>
      </c>
      <c r="AD113" s="157"/>
      <c r="AE113" s="157"/>
      <c r="AF113" s="45"/>
      <c r="AG113" s="145"/>
      <c r="AH113" s="40"/>
      <c r="AI113" s="40"/>
      <c r="AL113" s="146" t="s">
        <v>256</v>
      </c>
      <c r="AM113" s="146" t="s">
        <v>684</v>
      </c>
      <c r="AW113" s="40"/>
      <c r="AY113" s="40"/>
      <c r="BA113" s="40"/>
      <c r="BC113" s="40"/>
      <c r="BE113" s="40"/>
      <c r="BG113" s="40"/>
    </row>
    <row r="114" spans="1:60" s="42" customFormat="1" ht="12.75" customHeight="1">
      <c r="A114" s="144">
        <v>19113</v>
      </c>
      <c r="B114" s="146" t="s">
        <v>685</v>
      </c>
      <c r="C114" s="147" t="s">
        <v>686</v>
      </c>
      <c r="D114" s="146" t="s">
        <v>359</v>
      </c>
      <c r="E114" s="147" t="s">
        <v>360</v>
      </c>
      <c r="F114" s="146" t="s">
        <v>27</v>
      </c>
      <c r="G114" s="151" t="s">
        <v>165</v>
      </c>
      <c r="H114" s="151">
        <v>417490</v>
      </c>
      <c r="I114" s="151" t="s">
        <v>16</v>
      </c>
      <c r="J114" s="151" t="s">
        <v>38</v>
      </c>
      <c r="K114" s="151" t="s">
        <v>83</v>
      </c>
      <c r="L114" s="151" t="s">
        <v>72</v>
      </c>
      <c r="M114" s="151" t="s">
        <v>73</v>
      </c>
      <c r="N114" s="151" t="s">
        <v>27</v>
      </c>
      <c r="O114" s="149">
        <v>43473</v>
      </c>
      <c r="P114" s="40">
        <v>3489899</v>
      </c>
      <c r="Q114" s="176">
        <f>P114/H114</f>
        <v>8.3592397422692759</v>
      </c>
      <c r="R114" s="40"/>
      <c r="S114" s="40"/>
      <c r="T114" s="40"/>
      <c r="U114" s="40"/>
      <c r="V114" s="40"/>
      <c r="W114" s="40"/>
      <c r="X114" s="41"/>
      <c r="Y114" s="41"/>
      <c r="Z114" s="40"/>
      <c r="AA114" s="152" t="s">
        <v>55</v>
      </c>
      <c r="AB114" s="153">
        <v>0.15</v>
      </c>
      <c r="AC114" s="166">
        <f>IF(AA114=Tables!J$5,AB114*P114,)</f>
        <v>523484.85</v>
      </c>
      <c r="AD114" s="157"/>
      <c r="AE114" s="157"/>
      <c r="AF114" s="45"/>
      <c r="AG114" s="145"/>
      <c r="AH114" s="40"/>
      <c r="AI114" s="40"/>
      <c r="AL114" s="146"/>
      <c r="AM114" s="146"/>
      <c r="AO114" s="146"/>
      <c r="AQ114" s="146"/>
      <c r="AW114" s="40"/>
      <c r="AY114" s="40"/>
      <c r="BA114" s="40"/>
      <c r="BC114" s="40"/>
      <c r="BE114" s="40"/>
      <c r="BG114" s="40"/>
    </row>
    <row r="115" spans="1:60" s="42" customFormat="1" ht="12.75" customHeight="1">
      <c r="A115" s="144">
        <v>19114</v>
      </c>
      <c r="B115" s="146" t="s">
        <v>688</v>
      </c>
      <c r="C115" s="147" t="s">
        <v>687</v>
      </c>
      <c r="D115" s="146" t="s">
        <v>359</v>
      </c>
      <c r="E115" s="147" t="s">
        <v>360</v>
      </c>
      <c r="F115" s="146" t="s">
        <v>27</v>
      </c>
      <c r="G115" s="151" t="s">
        <v>165</v>
      </c>
      <c r="H115" s="151"/>
      <c r="I115" s="151" t="s">
        <v>16</v>
      </c>
      <c r="J115" s="151" t="s">
        <v>38</v>
      </c>
      <c r="K115" s="151" t="s">
        <v>83</v>
      </c>
      <c r="L115" s="151" t="s">
        <v>313</v>
      </c>
      <c r="M115" s="155" t="s">
        <v>73</v>
      </c>
      <c r="N115" s="151" t="s">
        <v>27</v>
      </c>
      <c r="O115" s="149">
        <v>43441</v>
      </c>
      <c r="P115" s="189">
        <v>0</v>
      </c>
      <c r="Q115" s="176"/>
      <c r="R115" s="40"/>
      <c r="S115" s="40"/>
      <c r="T115" s="40"/>
      <c r="U115" s="40"/>
      <c r="V115" s="40"/>
      <c r="W115" s="40"/>
      <c r="X115" s="41"/>
      <c r="Y115" s="41"/>
      <c r="Z115" s="40"/>
      <c r="AA115" s="194" t="s">
        <v>58</v>
      </c>
      <c r="AB115" s="153"/>
      <c r="AC115" s="166">
        <f>IF(AA115=Tables!J$5,AB115*P115,)</f>
        <v>0</v>
      </c>
      <c r="AD115" s="157"/>
      <c r="AE115" s="157"/>
      <c r="AF115" s="45"/>
      <c r="AG115" s="145"/>
      <c r="AH115" s="40"/>
      <c r="AI115" s="40"/>
      <c r="AM115" s="146"/>
      <c r="AW115" s="40"/>
      <c r="AY115" s="40"/>
      <c r="BA115" s="40"/>
      <c r="BC115" s="40"/>
      <c r="BE115" s="40"/>
      <c r="BG115" s="40"/>
    </row>
    <row r="116" spans="1:60" s="42" customFormat="1" ht="12.75" customHeight="1">
      <c r="A116" s="144">
        <v>19115</v>
      </c>
      <c r="B116" s="146" t="s">
        <v>689</v>
      </c>
      <c r="C116" s="147" t="s">
        <v>690</v>
      </c>
      <c r="D116" s="146" t="s">
        <v>374</v>
      </c>
      <c r="E116" s="147" t="s">
        <v>375</v>
      </c>
      <c r="F116" s="146" t="s">
        <v>27</v>
      </c>
      <c r="G116" s="155" t="s">
        <v>165</v>
      </c>
      <c r="H116" s="151"/>
      <c r="I116" s="155" t="s">
        <v>12</v>
      </c>
      <c r="J116" s="155" t="s">
        <v>38</v>
      </c>
      <c r="K116" s="155" t="s">
        <v>107</v>
      </c>
      <c r="L116" s="155" t="s">
        <v>158</v>
      </c>
      <c r="M116" s="155" t="s">
        <v>289</v>
      </c>
      <c r="N116" s="155" t="s">
        <v>27</v>
      </c>
      <c r="O116" s="45">
        <v>43423</v>
      </c>
      <c r="P116" s="40">
        <v>3477</v>
      </c>
      <c r="Q116" s="176"/>
      <c r="R116" s="40"/>
      <c r="S116" s="40"/>
      <c r="T116" s="40"/>
      <c r="U116" s="40"/>
      <c r="V116" s="40"/>
      <c r="W116" s="40"/>
      <c r="X116" s="41"/>
      <c r="Y116" s="41"/>
      <c r="Z116" s="40"/>
      <c r="AA116" s="152" t="s">
        <v>55</v>
      </c>
      <c r="AB116" s="153"/>
      <c r="AC116" s="166">
        <f>IF(AA116=Tables!J$5,AB116*P116,)</f>
        <v>0</v>
      </c>
      <c r="AD116" s="157"/>
      <c r="AE116" s="157"/>
      <c r="AF116" s="45"/>
      <c r="AG116" s="145"/>
      <c r="AH116" s="40"/>
      <c r="AI116" s="40"/>
      <c r="AJ116" s="146"/>
      <c r="AM116" s="146"/>
      <c r="AV116" s="146"/>
      <c r="AW116" s="40"/>
      <c r="AX116" s="146"/>
      <c r="AY116" s="40"/>
      <c r="AZ116" s="146"/>
      <c r="BA116" s="40"/>
      <c r="BB116" s="146"/>
      <c r="BC116" s="40"/>
      <c r="BE116" s="40"/>
      <c r="BG116" s="40"/>
    </row>
    <row r="117" spans="1:60" s="42" customFormat="1" ht="12.75" customHeight="1">
      <c r="A117" s="144">
        <v>19116</v>
      </c>
      <c r="B117" s="146" t="s">
        <v>691</v>
      </c>
      <c r="C117" s="147" t="s">
        <v>692</v>
      </c>
      <c r="D117" s="146" t="s">
        <v>359</v>
      </c>
      <c r="E117" s="147" t="s">
        <v>360</v>
      </c>
      <c r="F117" s="146" t="s">
        <v>27</v>
      </c>
      <c r="G117" s="151" t="s">
        <v>165</v>
      </c>
      <c r="H117" s="151"/>
      <c r="I117" s="151" t="s">
        <v>16</v>
      </c>
      <c r="J117" s="151" t="s">
        <v>38</v>
      </c>
      <c r="K117" s="151" t="s">
        <v>107</v>
      </c>
      <c r="L117" s="151" t="s">
        <v>313</v>
      </c>
      <c r="M117" s="151" t="s">
        <v>289</v>
      </c>
      <c r="N117" s="151" t="s">
        <v>27</v>
      </c>
      <c r="O117" s="149" t="s">
        <v>471</v>
      </c>
      <c r="P117" s="189">
        <v>0</v>
      </c>
      <c r="Q117" s="176"/>
      <c r="R117" s="40"/>
      <c r="S117" s="40"/>
      <c r="T117" s="40"/>
      <c r="U117" s="40"/>
      <c r="V117" s="40"/>
      <c r="W117" s="40"/>
      <c r="X117" s="41"/>
      <c r="Y117" s="41"/>
      <c r="Z117" s="40"/>
      <c r="AA117" s="201" t="s">
        <v>58</v>
      </c>
      <c r="AB117" s="153"/>
      <c r="AC117" s="166">
        <f>IF(AA117=Tables!J$5,AB117*P117,)</f>
        <v>0</v>
      </c>
      <c r="AD117" s="157"/>
      <c r="AE117" s="157"/>
      <c r="AF117" s="45"/>
      <c r="AG117" s="145"/>
      <c r="AH117" s="40"/>
      <c r="AI117" s="40"/>
      <c r="AL117" s="146"/>
      <c r="AM117" s="146"/>
      <c r="AW117" s="40"/>
      <c r="AY117" s="40"/>
      <c r="BA117" s="40"/>
      <c r="BC117" s="40"/>
      <c r="BE117" s="40"/>
      <c r="BG117" s="40"/>
    </row>
    <row r="118" spans="1:60" s="42" customFormat="1" ht="12.75" customHeight="1">
      <c r="A118" s="144">
        <v>19117</v>
      </c>
      <c r="B118" s="146" t="s">
        <v>693</v>
      </c>
      <c r="C118" s="147" t="s">
        <v>694</v>
      </c>
      <c r="D118" s="146" t="s">
        <v>359</v>
      </c>
      <c r="E118" s="147" t="s">
        <v>360</v>
      </c>
      <c r="F118" s="146" t="s">
        <v>27</v>
      </c>
      <c r="G118" s="151" t="s">
        <v>165</v>
      </c>
      <c r="H118" s="151"/>
      <c r="I118" s="151" t="s">
        <v>16</v>
      </c>
      <c r="J118" s="151" t="s">
        <v>38</v>
      </c>
      <c r="K118" s="151" t="s">
        <v>107</v>
      </c>
      <c r="L118" s="151" t="s">
        <v>313</v>
      </c>
      <c r="M118" s="151" t="s">
        <v>289</v>
      </c>
      <c r="N118" s="151" t="s">
        <v>27</v>
      </c>
      <c r="O118" s="45">
        <v>43438</v>
      </c>
      <c r="P118" s="40">
        <v>26820</v>
      </c>
      <c r="Q118" s="176"/>
      <c r="R118" s="40"/>
      <c r="S118" s="40"/>
      <c r="T118" s="40"/>
      <c r="U118" s="40"/>
      <c r="V118" s="40"/>
      <c r="W118" s="40"/>
      <c r="X118" s="41"/>
      <c r="Y118" s="41"/>
      <c r="Z118" s="40"/>
      <c r="AA118" s="152" t="s">
        <v>56</v>
      </c>
      <c r="AB118" s="153"/>
      <c r="AC118" s="166">
        <f>IF(AA118=Tables!J$5,AB118*P118,)</f>
        <v>0</v>
      </c>
      <c r="AD118" s="157"/>
      <c r="AE118" s="157"/>
      <c r="AF118" s="45"/>
      <c r="AG118" s="145"/>
      <c r="AH118" s="40"/>
      <c r="AI118" s="40"/>
      <c r="AL118" s="146"/>
      <c r="AM118" s="146"/>
      <c r="AV118" s="146"/>
      <c r="AW118" s="40"/>
      <c r="AX118" s="146"/>
      <c r="AY118" s="40"/>
      <c r="BA118" s="40"/>
      <c r="BC118" s="40"/>
      <c r="BE118" s="40"/>
      <c r="BG118" s="40"/>
      <c r="BH118" s="146"/>
    </row>
    <row r="119" spans="1:60" s="42" customFormat="1" ht="12.75" customHeight="1">
      <c r="A119" s="144">
        <v>19118</v>
      </c>
      <c r="B119" s="146" t="s">
        <v>695</v>
      </c>
      <c r="C119" s="147" t="s">
        <v>696</v>
      </c>
      <c r="D119" s="146" t="s">
        <v>359</v>
      </c>
      <c r="E119" s="147" t="s">
        <v>360</v>
      </c>
      <c r="F119" s="146" t="s">
        <v>27</v>
      </c>
      <c r="G119" s="155" t="s">
        <v>165</v>
      </c>
      <c r="H119" s="151"/>
      <c r="I119" s="155" t="s">
        <v>16</v>
      </c>
      <c r="J119" s="155" t="s">
        <v>38</v>
      </c>
      <c r="K119" s="155" t="s">
        <v>107</v>
      </c>
      <c r="L119" s="151" t="s">
        <v>313</v>
      </c>
      <c r="M119" s="155" t="s">
        <v>289</v>
      </c>
      <c r="N119" s="155" t="s">
        <v>27</v>
      </c>
      <c r="O119" s="45">
        <v>43438</v>
      </c>
      <c r="P119" s="40">
        <v>9140</v>
      </c>
      <c r="Q119" s="176"/>
      <c r="R119" s="40"/>
      <c r="S119" s="40"/>
      <c r="T119" s="40"/>
      <c r="U119" s="40"/>
      <c r="V119" s="40"/>
      <c r="W119" s="40"/>
      <c r="X119" s="41"/>
      <c r="Y119" s="41"/>
      <c r="Z119" s="40"/>
      <c r="AA119" s="156" t="s">
        <v>56</v>
      </c>
      <c r="AB119" s="153"/>
      <c r="AC119" s="166">
        <f>IF(AA119=Tables!J$5,AB119*P119,)</f>
        <v>0</v>
      </c>
      <c r="AD119" s="157"/>
      <c r="AE119" s="157"/>
      <c r="AF119" s="45"/>
      <c r="AG119" s="145"/>
      <c r="AH119" s="40"/>
      <c r="AI119" s="40"/>
      <c r="AL119" s="146"/>
      <c r="AM119" s="146"/>
      <c r="AW119" s="40"/>
      <c r="AY119" s="40"/>
      <c r="BA119" s="40"/>
      <c r="BC119" s="40"/>
      <c r="BE119" s="40"/>
      <c r="BG119" s="40"/>
    </row>
    <row r="120" spans="1:60" s="42" customFormat="1" ht="12.75" customHeight="1">
      <c r="A120" s="144">
        <v>19119</v>
      </c>
      <c r="B120" s="146" t="s">
        <v>697</v>
      </c>
      <c r="C120" s="147" t="s">
        <v>698</v>
      </c>
      <c r="D120" s="146" t="s">
        <v>359</v>
      </c>
      <c r="E120" s="147" t="s">
        <v>360</v>
      </c>
      <c r="F120" s="146" t="s">
        <v>27</v>
      </c>
      <c r="G120" s="151" t="s">
        <v>165</v>
      </c>
      <c r="H120" s="155" t="s">
        <v>650</v>
      </c>
      <c r="I120" s="155" t="s">
        <v>16</v>
      </c>
      <c r="J120" s="151" t="s">
        <v>38</v>
      </c>
      <c r="K120" s="151" t="s">
        <v>83</v>
      </c>
      <c r="L120" s="155" t="s">
        <v>297</v>
      </c>
      <c r="M120" s="151" t="s">
        <v>73</v>
      </c>
      <c r="N120" s="151" t="s">
        <v>27</v>
      </c>
      <c r="O120" s="149">
        <v>43441</v>
      </c>
      <c r="P120" s="40">
        <v>86812</v>
      </c>
      <c r="Q120" s="181" t="s">
        <v>650</v>
      </c>
      <c r="R120" s="40"/>
      <c r="S120" s="40"/>
      <c r="T120" s="40"/>
      <c r="U120" s="40"/>
      <c r="V120" s="40"/>
      <c r="W120" s="40"/>
      <c r="X120" s="41"/>
      <c r="Y120" s="41"/>
      <c r="Z120" s="40"/>
      <c r="AA120" s="152" t="s">
        <v>56</v>
      </c>
      <c r="AB120" s="153"/>
      <c r="AC120" s="166">
        <f>IF(AA120=Tables!J$5,AB120*P120,)</f>
        <v>0</v>
      </c>
      <c r="AD120" s="157"/>
      <c r="AE120" s="157"/>
      <c r="AF120" s="45"/>
      <c r="AG120" s="145"/>
      <c r="AH120" s="40"/>
      <c r="AI120" s="40"/>
      <c r="AL120" s="146"/>
      <c r="AM120" s="146"/>
      <c r="AW120" s="40"/>
      <c r="AY120" s="40"/>
      <c r="BA120" s="40"/>
      <c r="BC120" s="40"/>
      <c r="BE120" s="40"/>
      <c r="BG120" s="40"/>
    </row>
    <row r="121" spans="1:60" s="42" customFormat="1" ht="12.75" customHeight="1">
      <c r="A121" s="144">
        <v>19120</v>
      </c>
      <c r="B121" s="146" t="s">
        <v>699</v>
      </c>
      <c r="C121" s="147" t="s">
        <v>700</v>
      </c>
      <c r="D121" s="146" t="s">
        <v>701</v>
      </c>
      <c r="E121" s="147" t="s">
        <v>702</v>
      </c>
      <c r="F121" s="146" t="s">
        <v>27</v>
      </c>
      <c r="G121" s="151" t="s">
        <v>165</v>
      </c>
      <c r="H121" s="155" t="s">
        <v>650</v>
      </c>
      <c r="I121" s="151" t="s">
        <v>12</v>
      </c>
      <c r="J121" s="151" t="s">
        <v>38</v>
      </c>
      <c r="K121" s="151" t="s">
        <v>107</v>
      </c>
      <c r="L121" s="151" t="s">
        <v>158</v>
      </c>
      <c r="M121" s="151" t="s">
        <v>289</v>
      </c>
      <c r="N121" s="151" t="s">
        <v>27</v>
      </c>
      <c r="O121" s="45">
        <v>43439</v>
      </c>
      <c r="P121" s="40">
        <v>977</v>
      </c>
      <c r="Q121" s="176"/>
      <c r="R121" s="40"/>
      <c r="S121" s="40"/>
      <c r="T121" s="40"/>
      <c r="U121" s="40"/>
      <c r="V121" s="40"/>
      <c r="W121" s="40"/>
      <c r="X121" s="41"/>
      <c r="Y121" s="41"/>
      <c r="Z121" s="40"/>
      <c r="AA121" s="152" t="s">
        <v>56</v>
      </c>
      <c r="AB121" s="153"/>
      <c r="AC121" s="166">
        <f>IF(AA121=Tables!J$5,AB121*P121,)</f>
        <v>0</v>
      </c>
      <c r="AD121" s="157"/>
      <c r="AE121" s="157"/>
      <c r="AF121" s="45"/>
      <c r="AG121" s="145"/>
      <c r="AH121" s="40"/>
      <c r="AI121" s="40"/>
      <c r="AM121" s="146"/>
      <c r="AW121" s="40"/>
      <c r="AY121" s="40"/>
      <c r="BA121" s="40"/>
      <c r="BC121" s="40"/>
      <c r="BE121" s="40"/>
      <c r="BG121" s="40"/>
    </row>
    <row r="122" spans="1:60" s="42" customFormat="1" ht="12.75" customHeight="1">
      <c r="A122" s="144">
        <v>19121</v>
      </c>
      <c r="B122" s="146" t="s">
        <v>703</v>
      </c>
      <c r="C122" s="147" t="s">
        <v>704</v>
      </c>
      <c r="D122" s="146" t="s">
        <v>705</v>
      </c>
      <c r="E122" s="147" t="s">
        <v>360</v>
      </c>
      <c r="F122" s="146" t="s">
        <v>27</v>
      </c>
      <c r="G122" s="151" t="s">
        <v>165</v>
      </c>
      <c r="H122" s="151"/>
      <c r="I122" s="151" t="s">
        <v>12</v>
      </c>
      <c r="J122" s="151" t="s">
        <v>38</v>
      </c>
      <c r="K122" s="151" t="s">
        <v>107</v>
      </c>
      <c r="L122" s="151" t="s">
        <v>158</v>
      </c>
      <c r="M122" s="151" t="s">
        <v>289</v>
      </c>
      <c r="N122" s="151" t="s">
        <v>27</v>
      </c>
      <c r="O122" s="45">
        <v>43439</v>
      </c>
      <c r="P122" s="40">
        <v>7988</v>
      </c>
      <c r="Q122" s="176"/>
      <c r="R122" s="40">
        <v>1850</v>
      </c>
      <c r="S122" s="40"/>
      <c r="T122" s="40"/>
      <c r="U122" s="40"/>
      <c r="V122" s="40"/>
      <c r="W122" s="40"/>
      <c r="X122" s="41"/>
      <c r="Y122" s="41"/>
      <c r="Z122" s="40"/>
      <c r="AA122" s="152" t="s">
        <v>55</v>
      </c>
      <c r="AB122" s="153"/>
      <c r="AC122" s="166">
        <f>IF(AA122=Tables!J$5,AB122*P122,)</f>
        <v>0</v>
      </c>
      <c r="AD122" s="157"/>
      <c r="AE122" s="157"/>
      <c r="AF122" s="45"/>
      <c r="AG122" s="145"/>
      <c r="AH122" s="40"/>
      <c r="AI122" s="40"/>
      <c r="AL122" s="146"/>
      <c r="AM122" s="146"/>
      <c r="AW122" s="40"/>
      <c r="AY122" s="40"/>
      <c r="BA122" s="40"/>
      <c r="BC122" s="40"/>
      <c r="BE122" s="40"/>
      <c r="BG122" s="40"/>
    </row>
    <row r="123" spans="1:60" s="42" customFormat="1" ht="12.75" customHeight="1">
      <c r="A123" s="144">
        <v>19122</v>
      </c>
      <c r="B123" s="146" t="s">
        <v>706</v>
      </c>
      <c r="C123" s="147" t="s">
        <v>707</v>
      </c>
      <c r="D123" s="146" t="s">
        <v>593</v>
      </c>
      <c r="E123" s="147" t="s">
        <v>514</v>
      </c>
      <c r="F123" s="146" t="s">
        <v>27</v>
      </c>
      <c r="G123" s="155" t="s">
        <v>165</v>
      </c>
      <c r="H123" s="151"/>
      <c r="I123" s="151" t="s">
        <v>13</v>
      </c>
      <c r="J123" s="151" t="s">
        <v>145</v>
      </c>
      <c r="K123" s="151" t="s">
        <v>107</v>
      </c>
      <c r="L123" s="155" t="s">
        <v>158</v>
      </c>
      <c r="M123" s="155" t="s">
        <v>289</v>
      </c>
      <c r="N123" s="155" t="s">
        <v>27</v>
      </c>
      <c r="O123" s="149">
        <v>43439</v>
      </c>
      <c r="P123" s="40">
        <v>198000</v>
      </c>
      <c r="Q123" s="176"/>
      <c r="R123" s="40"/>
      <c r="S123" s="40"/>
      <c r="T123" s="40"/>
      <c r="U123" s="40"/>
      <c r="V123" s="40"/>
      <c r="W123" s="40"/>
      <c r="X123" s="41"/>
      <c r="Y123" s="41"/>
      <c r="Z123" s="40"/>
      <c r="AA123" s="156" t="s">
        <v>58</v>
      </c>
      <c r="AB123" s="153"/>
      <c r="AC123" s="166">
        <f>IF(AA123=Tables!J$5,AB123*P123,)</f>
        <v>0</v>
      </c>
      <c r="AD123" s="157"/>
      <c r="AE123" s="157"/>
      <c r="AF123" s="45"/>
      <c r="AG123" s="145"/>
      <c r="AH123" s="40"/>
      <c r="AI123" s="40"/>
      <c r="AL123" s="146"/>
      <c r="AM123" s="146"/>
      <c r="AW123" s="40"/>
      <c r="AY123" s="40"/>
      <c r="BA123" s="40"/>
      <c r="BC123" s="40"/>
      <c r="BE123" s="40"/>
      <c r="BG123" s="40"/>
    </row>
    <row r="124" spans="1:60" s="42" customFormat="1" ht="12.75" customHeight="1">
      <c r="A124" s="144">
        <v>19123</v>
      </c>
      <c r="B124" s="146" t="s">
        <v>767</v>
      </c>
      <c r="C124" s="147" t="s">
        <v>768</v>
      </c>
      <c r="D124" s="146" t="s">
        <v>769</v>
      </c>
      <c r="E124" s="147" t="s">
        <v>360</v>
      </c>
      <c r="F124" s="146" t="s">
        <v>27</v>
      </c>
      <c r="G124" s="151" t="s">
        <v>165</v>
      </c>
      <c r="H124" s="151"/>
      <c r="I124" s="155" t="s">
        <v>12</v>
      </c>
      <c r="J124" s="155" t="s">
        <v>38</v>
      </c>
      <c r="K124" s="155" t="s">
        <v>107</v>
      </c>
      <c r="L124" s="155" t="s">
        <v>158</v>
      </c>
      <c r="M124" s="155" t="s">
        <v>289</v>
      </c>
      <c r="N124" s="155" t="s">
        <v>27</v>
      </c>
      <c r="O124" s="45">
        <v>43473</v>
      </c>
      <c r="P124" s="40">
        <v>9980</v>
      </c>
      <c r="Q124" s="176"/>
      <c r="R124" s="40"/>
      <c r="S124" s="40"/>
      <c r="T124" s="40"/>
      <c r="U124" s="40"/>
      <c r="V124" s="40"/>
      <c r="W124" s="40"/>
      <c r="X124" s="41"/>
      <c r="Y124" s="41"/>
      <c r="Z124" s="40"/>
      <c r="AA124" s="156" t="s">
        <v>55</v>
      </c>
      <c r="AB124" s="153"/>
      <c r="AC124" s="166">
        <f>IF(AA124=Tables!J$5,AB124*P124,)</f>
        <v>0</v>
      </c>
      <c r="AD124" s="157"/>
      <c r="AE124" s="157"/>
      <c r="AF124" s="45"/>
      <c r="AG124" s="145"/>
      <c r="AH124" s="40"/>
      <c r="AI124" s="40"/>
      <c r="AM124" s="146"/>
      <c r="AO124" s="146"/>
      <c r="AW124" s="40"/>
      <c r="AY124" s="40"/>
      <c r="BA124" s="40"/>
      <c r="BC124" s="40"/>
      <c r="BE124" s="40"/>
      <c r="BG124" s="40"/>
      <c r="BH124" s="146"/>
    </row>
    <row r="125" spans="1:60" s="42" customFormat="1" ht="12.75" customHeight="1">
      <c r="A125" s="144">
        <v>19124</v>
      </c>
      <c r="B125" s="146" t="s">
        <v>708</v>
      </c>
      <c r="C125" s="147" t="s">
        <v>709</v>
      </c>
      <c r="D125" s="146" t="s">
        <v>710</v>
      </c>
      <c r="E125" s="147" t="s">
        <v>360</v>
      </c>
      <c r="F125" s="146" t="s">
        <v>27</v>
      </c>
      <c r="G125" s="151" t="s">
        <v>165</v>
      </c>
      <c r="H125" s="151"/>
      <c r="I125" s="151" t="s">
        <v>13</v>
      </c>
      <c r="J125" s="151" t="s">
        <v>38</v>
      </c>
      <c r="K125" s="151" t="s">
        <v>107</v>
      </c>
      <c r="L125" s="151" t="s">
        <v>158</v>
      </c>
      <c r="M125" s="151" t="s">
        <v>289</v>
      </c>
      <c r="N125" s="151" t="s">
        <v>27</v>
      </c>
      <c r="O125" s="45">
        <v>43439</v>
      </c>
      <c r="P125" s="40">
        <v>1500</v>
      </c>
      <c r="Q125" s="176"/>
      <c r="R125" s="40"/>
      <c r="S125" s="40"/>
      <c r="T125" s="40"/>
      <c r="U125" s="40"/>
      <c r="V125" s="40"/>
      <c r="W125" s="40"/>
      <c r="X125" s="41"/>
      <c r="Y125" s="41"/>
      <c r="Z125" s="40"/>
      <c r="AA125" s="152" t="s">
        <v>55</v>
      </c>
      <c r="AB125" s="153"/>
      <c r="AC125" s="166">
        <f>IF(AA125=Tables!J$5,AB125*P125,)</f>
        <v>0</v>
      </c>
      <c r="AD125" s="157"/>
      <c r="AE125" s="157"/>
      <c r="AF125" s="45"/>
      <c r="AG125" s="145"/>
      <c r="AH125" s="40"/>
      <c r="AI125" s="40"/>
      <c r="AL125" s="146"/>
      <c r="AM125" s="146"/>
      <c r="AW125" s="40"/>
      <c r="AY125" s="40"/>
      <c r="BA125" s="40"/>
      <c r="BC125" s="40"/>
      <c r="BE125" s="40"/>
      <c r="BG125" s="40"/>
    </row>
    <row r="126" spans="1:60" s="42" customFormat="1" ht="12.75" customHeight="1">
      <c r="A126" s="144">
        <v>19125</v>
      </c>
      <c r="B126" s="146" t="s">
        <v>711</v>
      </c>
      <c r="C126" s="147" t="s">
        <v>712</v>
      </c>
      <c r="D126" s="146" t="s">
        <v>359</v>
      </c>
      <c r="E126" s="147" t="s">
        <v>360</v>
      </c>
      <c r="F126" s="146" t="s">
        <v>27</v>
      </c>
      <c r="G126" s="151" t="s">
        <v>165</v>
      </c>
      <c r="H126" s="151"/>
      <c r="I126" s="151" t="s">
        <v>16</v>
      </c>
      <c r="J126" s="151" t="s">
        <v>38</v>
      </c>
      <c r="K126" s="151" t="s">
        <v>107</v>
      </c>
      <c r="L126" s="151" t="s">
        <v>313</v>
      </c>
      <c r="M126" s="151" t="s">
        <v>289</v>
      </c>
      <c r="N126" s="151" t="s">
        <v>27</v>
      </c>
      <c r="O126" s="149">
        <v>43440</v>
      </c>
      <c r="P126" s="40">
        <v>12660</v>
      </c>
      <c r="Q126" s="176"/>
      <c r="R126" s="40"/>
      <c r="S126" s="40"/>
      <c r="T126" s="40"/>
      <c r="U126" s="40"/>
      <c r="V126" s="40"/>
      <c r="W126" s="40"/>
      <c r="X126" s="41"/>
      <c r="Y126" s="41"/>
      <c r="Z126" s="40"/>
      <c r="AA126" s="156" t="s">
        <v>56</v>
      </c>
      <c r="AB126" s="153"/>
      <c r="AC126" s="166">
        <f>IF(AA126=Tables!J$5,AB126*P126,)</f>
        <v>0</v>
      </c>
      <c r="AD126" s="157"/>
      <c r="AE126" s="157"/>
      <c r="AF126" s="45"/>
      <c r="AG126" s="145"/>
      <c r="AH126" s="40"/>
      <c r="AI126" s="40"/>
      <c r="AL126" s="146"/>
      <c r="AM126" s="146"/>
      <c r="AW126" s="40"/>
      <c r="AY126" s="40"/>
      <c r="BA126" s="40"/>
      <c r="BC126" s="40"/>
      <c r="BE126" s="40"/>
      <c r="BG126" s="40"/>
    </row>
    <row r="127" spans="1:60" s="42" customFormat="1" ht="12.75" customHeight="1">
      <c r="A127" s="144">
        <v>19126</v>
      </c>
      <c r="B127" s="146" t="s">
        <v>713</v>
      </c>
      <c r="C127" s="147" t="s">
        <v>714</v>
      </c>
      <c r="D127" s="146" t="s">
        <v>359</v>
      </c>
      <c r="E127" s="147" t="s">
        <v>360</v>
      </c>
      <c r="F127" s="146" t="s">
        <v>27</v>
      </c>
      <c r="G127" s="151" t="s">
        <v>165</v>
      </c>
      <c r="H127" s="151"/>
      <c r="I127" s="155" t="s">
        <v>16</v>
      </c>
      <c r="J127" s="151" t="s">
        <v>38</v>
      </c>
      <c r="K127" s="151" t="s">
        <v>107</v>
      </c>
      <c r="L127" s="155" t="s">
        <v>313</v>
      </c>
      <c r="M127" s="155" t="s">
        <v>289</v>
      </c>
      <c r="N127" s="155" t="s">
        <v>27</v>
      </c>
      <c r="O127" s="45">
        <v>43440</v>
      </c>
      <c r="P127" s="40">
        <v>15260</v>
      </c>
      <c r="Q127" s="176"/>
      <c r="R127" s="40"/>
      <c r="S127" s="40"/>
      <c r="T127" s="40"/>
      <c r="U127" s="40"/>
      <c r="V127" s="40"/>
      <c r="W127" s="40"/>
      <c r="X127" s="41"/>
      <c r="Y127" s="41"/>
      <c r="Z127" s="40"/>
      <c r="AA127" s="156" t="s">
        <v>56</v>
      </c>
      <c r="AB127" s="153"/>
      <c r="AC127" s="166">
        <f>IF(AA127=Tables!J$5,AB127*P127,)</f>
        <v>0</v>
      </c>
      <c r="AD127" s="157"/>
      <c r="AE127" s="157"/>
      <c r="AF127" s="45"/>
      <c r="AG127" s="145"/>
      <c r="AH127" s="40"/>
      <c r="AI127" s="40"/>
      <c r="AK127" s="146"/>
      <c r="AL127" s="146"/>
      <c r="AM127" s="146"/>
      <c r="AW127" s="40"/>
      <c r="AY127" s="40"/>
      <c r="BA127" s="40"/>
      <c r="BC127" s="40"/>
      <c r="BE127" s="40"/>
      <c r="BG127" s="40"/>
    </row>
    <row r="128" spans="1:60" s="42" customFormat="1" ht="12.75" customHeight="1">
      <c r="A128" s="144">
        <v>19127</v>
      </c>
      <c r="B128" s="146" t="s">
        <v>715</v>
      </c>
      <c r="C128" s="147" t="s">
        <v>362</v>
      </c>
      <c r="D128" s="146"/>
      <c r="E128" s="147" t="s">
        <v>702</v>
      </c>
      <c r="F128" s="146" t="s">
        <v>27</v>
      </c>
      <c r="G128" s="151" t="s">
        <v>166</v>
      </c>
      <c r="H128" s="151"/>
      <c r="I128" s="151" t="s">
        <v>12</v>
      </c>
      <c r="J128" s="151" t="s">
        <v>145</v>
      </c>
      <c r="K128" s="151" t="s">
        <v>107</v>
      </c>
      <c r="L128" s="151" t="s">
        <v>72</v>
      </c>
      <c r="M128" s="151" t="s">
        <v>73</v>
      </c>
      <c r="N128" s="151" t="s">
        <v>27</v>
      </c>
      <c r="O128" s="45">
        <v>43441</v>
      </c>
      <c r="P128" s="40">
        <v>1687</v>
      </c>
      <c r="Q128" s="176"/>
      <c r="R128" s="40"/>
      <c r="S128" s="40"/>
      <c r="T128" s="40"/>
      <c r="U128" s="40"/>
      <c r="V128" s="40"/>
      <c r="W128" s="40"/>
      <c r="X128" s="41">
        <v>0.15</v>
      </c>
      <c r="Y128" s="41">
        <v>0.05</v>
      </c>
      <c r="Z128" s="40"/>
      <c r="AA128" s="152" t="s">
        <v>55</v>
      </c>
      <c r="AB128" s="153">
        <v>0.05</v>
      </c>
      <c r="AC128" s="166">
        <f>IF(AA128=Tables!J$5,AB128*P128,)</f>
        <v>84.350000000000009</v>
      </c>
      <c r="AD128" s="157"/>
      <c r="AE128" s="157"/>
      <c r="AF128" s="45"/>
      <c r="AG128" s="145"/>
      <c r="AH128" s="40"/>
      <c r="AI128" s="40"/>
      <c r="AL128" s="146" t="s">
        <v>211</v>
      </c>
      <c r="AM128" s="146" t="s">
        <v>716</v>
      </c>
      <c r="AW128" s="40"/>
      <c r="AY128" s="40"/>
      <c r="BA128" s="40"/>
      <c r="BC128" s="40"/>
      <c r="BE128" s="40"/>
      <c r="BG128" s="40"/>
    </row>
    <row r="129" spans="1:59" s="42" customFormat="1" ht="12.75" customHeight="1">
      <c r="A129" s="144">
        <v>19128</v>
      </c>
      <c r="B129" s="146" t="s">
        <v>718</v>
      </c>
      <c r="C129" s="147" t="s">
        <v>717</v>
      </c>
      <c r="D129" s="147" t="s">
        <v>374</v>
      </c>
      <c r="E129" s="147" t="s">
        <v>375</v>
      </c>
      <c r="F129" s="146" t="s">
        <v>27</v>
      </c>
      <c r="G129" s="151" t="s">
        <v>165</v>
      </c>
      <c r="H129" s="151"/>
      <c r="I129" s="151" t="s">
        <v>12</v>
      </c>
      <c r="J129" s="151" t="s">
        <v>38</v>
      </c>
      <c r="K129" s="151" t="s">
        <v>107</v>
      </c>
      <c r="L129" s="151" t="s">
        <v>158</v>
      </c>
      <c r="M129" s="151" t="s">
        <v>289</v>
      </c>
      <c r="N129" s="155" t="s">
        <v>27</v>
      </c>
      <c r="O129" s="45">
        <v>43445</v>
      </c>
      <c r="P129" s="40">
        <v>2400</v>
      </c>
      <c r="Q129" s="176"/>
      <c r="R129" s="40"/>
      <c r="S129" s="40"/>
      <c r="T129" s="40"/>
      <c r="U129" s="40"/>
      <c r="V129" s="40"/>
      <c r="W129" s="40"/>
      <c r="X129" s="41"/>
      <c r="Y129" s="41"/>
      <c r="Z129" s="40"/>
      <c r="AA129" s="152" t="s">
        <v>56</v>
      </c>
      <c r="AB129" s="153"/>
      <c r="AC129" s="166">
        <f>IF(AA129=Tables!J$5,AB129*P129,)</f>
        <v>0</v>
      </c>
      <c r="AD129" s="157"/>
      <c r="AE129" s="157"/>
      <c r="AF129" s="45"/>
      <c r="AG129" s="145"/>
      <c r="AH129" s="40"/>
      <c r="AI129" s="40"/>
      <c r="AL129" s="146"/>
      <c r="AM129" s="146"/>
      <c r="AW129" s="40"/>
      <c r="AY129" s="40"/>
      <c r="BA129" s="40"/>
      <c r="BC129" s="40"/>
      <c r="BE129" s="40"/>
      <c r="BG129" s="40"/>
    </row>
    <row r="130" spans="1:59" s="42" customFormat="1" ht="12.75" customHeight="1">
      <c r="A130" s="144">
        <v>19129</v>
      </c>
      <c r="B130" s="146" t="s">
        <v>719</v>
      </c>
      <c r="C130" s="146" t="s">
        <v>679</v>
      </c>
      <c r="D130" s="146" t="s">
        <v>720</v>
      </c>
      <c r="E130" s="147" t="s">
        <v>581</v>
      </c>
      <c r="F130" s="146" t="s">
        <v>27</v>
      </c>
      <c r="G130" s="155" t="s">
        <v>166</v>
      </c>
      <c r="H130" s="151">
        <v>11450</v>
      </c>
      <c r="I130" s="155" t="s">
        <v>12</v>
      </c>
      <c r="J130" s="151" t="s">
        <v>145</v>
      </c>
      <c r="K130" s="151" t="s">
        <v>83</v>
      </c>
      <c r="L130" s="155" t="s">
        <v>74</v>
      </c>
      <c r="M130" s="155" t="s">
        <v>73</v>
      </c>
      <c r="N130" s="155" t="s">
        <v>27</v>
      </c>
      <c r="O130" s="45">
        <v>43544</v>
      </c>
      <c r="P130" s="40">
        <v>787957</v>
      </c>
      <c r="Q130" s="176"/>
      <c r="R130" s="40">
        <v>22909</v>
      </c>
      <c r="S130" s="40"/>
      <c r="T130" s="40"/>
      <c r="U130" s="40"/>
      <c r="V130" s="40"/>
      <c r="W130" s="40"/>
      <c r="X130" s="41"/>
      <c r="Y130" s="41"/>
      <c r="Z130" s="40"/>
      <c r="AA130" s="152" t="s">
        <v>56</v>
      </c>
      <c r="AB130" s="153">
        <v>0.05</v>
      </c>
      <c r="AC130" s="166">
        <f>IF(AA130=Tables!J$5,AB130*P130,)</f>
        <v>0</v>
      </c>
      <c r="AD130" s="157"/>
      <c r="AE130" s="157"/>
      <c r="AF130" s="45"/>
      <c r="AG130" s="145"/>
      <c r="AH130" s="40"/>
      <c r="AI130" s="40"/>
      <c r="AL130" s="42" t="s">
        <v>250</v>
      </c>
      <c r="AM130" s="146" t="s">
        <v>721</v>
      </c>
      <c r="AO130" s="146"/>
      <c r="AQ130" s="146"/>
      <c r="AV130" s="146"/>
      <c r="AW130" s="148"/>
      <c r="AY130" s="40"/>
      <c r="BA130" s="40"/>
      <c r="BC130" s="40"/>
      <c r="BE130" s="40"/>
      <c r="BG130" s="40"/>
    </row>
    <row r="131" spans="1:59" s="42" customFormat="1" ht="12.75" customHeight="1">
      <c r="A131" s="144">
        <v>19130</v>
      </c>
      <c r="B131" s="146" t="s">
        <v>722</v>
      </c>
      <c r="C131" s="147" t="s">
        <v>724</v>
      </c>
      <c r="D131" s="146"/>
      <c r="E131" s="147" t="s">
        <v>360</v>
      </c>
      <c r="F131" s="146" t="s">
        <v>27</v>
      </c>
      <c r="G131" s="151" t="s">
        <v>165</v>
      </c>
      <c r="H131" s="151"/>
      <c r="I131" s="151" t="s">
        <v>13</v>
      </c>
      <c r="J131" s="151" t="s">
        <v>38</v>
      </c>
      <c r="K131" s="151" t="s">
        <v>83</v>
      </c>
      <c r="L131" s="151" t="s">
        <v>72</v>
      </c>
      <c r="M131" s="151" t="s">
        <v>73</v>
      </c>
      <c r="N131" s="151" t="s">
        <v>27</v>
      </c>
      <c r="O131" s="149">
        <v>43453</v>
      </c>
      <c r="P131" s="40">
        <v>383122</v>
      </c>
      <c r="Q131" s="176"/>
      <c r="R131" s="40"/>
      <c r="S131" s="40"/>
      <c r="T131" s="40"/>
      <c r="U131" s="40"/>
      <c r="V131" s="40"/>
      <c r="W131" s="40"/>
      <c r="X131" s="41">
        <v>0.15</v>
      </c>
      <c r="Y131" s="41">
        <v>0.03</v>
      </c>
      <c r="Z131" s="40"/>
      <c r="AA131" s="152" t="s">
        <v>57</v>
      </c>
      <c r="AB131" s="153">
        <v>0.05</v>
      </c>
      <c r="AC131" s="166">
        <f>IF(AA131=Tables!J$5,AB131*P131,)</f>
        <v>0</v>
      </c>
      <c r="AD131" s="157"/>
      <c r="AE131" s="157"/>
      <c r="AF131" s="45"/>
      <c r="AG131" s="145"/>
      <c r="AH131" s="40"/>
      <c r="AI131" s="40"/>
      <c r="AJ131" s="42" t="s">
        <v>491</v>
      </c>
      <c r="AK131" s="146" t="s">
        <v>723</v>
      </c>
      <c r="AL131" s="42" t="s">
        <v>491</v>
      </c>
      <c r="AM131" s="146" t="s">
        <v>723</v>
      </c>
      <c r="AW131" s="40"/>
      <c r="AY131" s="40"/>
      <c r="BA131" s="40"/>
      <c r="BC131" s="40"/>
      <c r="BE131" s="40"/>
      <c r="BG131" s="40"/>
    </row>
    <row r="132" spans="1:59" s="42" customFormat="1" ht="12.75" customHeight="1">
      <c r="A132" s="144">
        <v>19131</v>
      </c>
      <c r="B132" s="146" t="s">
        <v>725</v>
      </c>
      <c r="C132" s="147" t="s">
        <v>679</v>
      </c>
      <c r="D132" s="146" t="s">
        <v>726</v>
      </c>
      <c r="E132" s="147" t="s">
        <v>355</v>
      </c>
      <c r="F132" s="146" t="s">
        <v>27</v>
      </c>
      <c r="G132" s="151" t="s">
        <v>165</v>
      </c>
      <c r="H132" s="151">
        <v>8576</v>
      </c>
      <c r="I132" s="151" t="s">
        <v>12</v>
      </c>
      <c r="J132" s="151" t="s">
        <v>38</v>
      </c>
      <c r="K132" s="151" t="s">
        <v>83</v>
      </c>
      <c r="L132" s="151" t="s">
        <v>342</v>
      </c>
      <c r="M132" s="151" t="s">
        <v>73</v>
      </c>
      <c r="N132" s="151" t="s">
        <v>27</v>
      </c>
      <c r="O132" s="149">
        <v>43448</v>
      </c>
      <c r="P132" s="40">
        <v>261049</v>
      </c>
      <c r="Q132" s="176">
        <f>P132/H132</f>
        <v>30.439482276119403</v>
      </c>
      <c r="R132" s="40"/>
      <c r="S132" s="40"/>
      <c r="T132" s="40"/>
      <c r="U132" s="40"/>
      <c r="V132" s="40"/>
      <c r="W132" s="40"/>
      <c r="X132" s="41"/>
      <c r="Y132" s="41"/>
      <c r="Z132" s="40"/>
      <c r="AA132" s="152" t="s">
        <v>57</v>
      </c>
      <c r="AB132" s="153"/>
      <c r="AC132" s="166">
        <f>IF(AA132=Tables!J$5,AB132*P132,)</f>
        <v>0</v>
      </c>
      <c r="AD132" s="157"/>
      <c r="AE132" s="157"/>
      <c r="AF132" s="45"/>
      <c r="AG132" s="145"/>
      <c r="AH132" s="40"/>
      <c r="AI132" s="40"/>
      <c r="AM132" s="146"/>
      <c r="AV132" s="146"/>
      <c r="AW132" s="40"/>
      <c r="AY132" s="40"/>
      <c r="BA132" s="40"/>
      <c r="BC132" s="40"/>
      <c r="BE132" s="40"/>
      <c r="BG132" s="40"/>
    </row>
    <row r="133" spans="1:59" s="42" customFormat="1" ht="12.75" customHeight="1">
      <c r="A133" s="144">
        <v>19132</v>
      </c>
      <c r="B133" s="146" t="s">
        <v>727</v>
      </c>
      <c r="C133" s="147" t="s">
        <v>534</v>
      </c>
      <c r="D133" s="146" t="s">
        <v>513</v>
      </c>
      <c r="E133" s="147" t="s">
        <v>514</v>
      </c>
      <c r="F133" s="146" t="s">
        <v>27</v>
      </c>
      <c r="G133" s="151" t="s">
        <v>165</v>
      </c>
      <c r="H133" s="151"/>
      <c r="I133" s="155" t="s">
        <v>12</v>
      </c>
      <c r="J133" s="155" t="s">
        <v>38</v>
      </c>
      <c r="K133" s="155" t="s">
        <v>107</v>
      </c>
      <c r="L133" s="151" t="s">
        <v>158</v>
      </c>
      <c r="M133" s="155" t="s">
        <v>289</v>
      </c>
      <c r="N133" s="155" t="s">
        <v>27</v>
      </c>
      <c r="O133" s="45">
        <v>43445</v>
      </c>
      <c r="P133" s="40">
        <v>1500</v>
      </c>
      <c r="Q133" s="176"/>
      <c r="R133" s="40"/>
      <c r="S133" s="40"/>
      <c r="T133" s="40"/>
      <c r="U133" s="40"/>
      <c r="V133" s="40"/>
      <c r="W133" s="40"/>
      <c r="X133" s="41"/>
      <c r="Y133" s="41"/>
      <c r="Z133" s="40"/>
      <c r="AA133" s="152" t="s">
        <v>56</v>
      </c>
      <c r="AB133" s="153"/>
      <c r="AC133" s="166">
        <f>IF(AA133=Tables!J$5,AB133*P133,)</f>
        <v>0</v>
      </c>
      <c r="AD133" s="157"/>
      <c r="AE133" s="157"/>
      <c r="AF133" s="45"/>
      <c r="AG133" s="145"/>
      <c r="AH133" s="40"/>
      <c r="AI133" s="40"/>
      <c r="AK133" s="146"/>
      <c r="AL133" s="146"/>
      <c r="AM133" s="146"/>
      <c r="AV133" s="146"/>
      <c r="AW133" s="40"/>
      <c r="AX133" s="146"/>
      <c r="AY133" s="40"/>
      <c r="BA133" s="40"/>
      <c r="BC133" s="40"/>
      <c r="BE133" s="40"/>
      <c r="BG133" s="40"/>
    </row>
    <row r="134" spans="1:59" s="42" customFormat="1" ht="12.75" customHeight="1">
      <c r="A134" s="144">
        <v>19133</v>
      </c>
      <c r="B134" s="146" t="s">
        <v>728</v>
      </c>
      <c r="C134" s="147" t="s">
        <v>489</v>
      </c>
      <c r="D134" s="146" t="s">
        <v>729</v>
      </c>
      <c r="E134" s="147" t="s">
        <v>360</v>
      </c>
      <c r="F134" s="146" t="s">
        <v>27</v>
      </c>
      <c r="G134" s="151" t="s">
        <v>165</v>
      </c>
      <c r="H134" s="151">
        <v>41206</v>
      </c>
      <c r="I134" s="151" t="s">
        <v>13</v>
      </c>
      <c r="J134" s="151" t="s">
        <v>39</v>
      </c>
      <c r="K134" s="151" t="s">
        <v>83</v>
      </c>
      <c r="L134" s="151" t="s">
        <v>72</v>
      </c>
      <c r="M134" s="151" t="s">
        <v>73</v>
      </c>
      <c r="N134" s="151" t="s">
        <v>27</v>
      </c>
      <c r="O134" s="45">
        <v>43447</v>
      </c>
      <c r="P134" s="40">
        <v>54413</v>
      </c>
      <c r="Q134" s="176">
        <f>P134/H134</f>
        <v>1.32051157598408</v>
      </c>
      <c r="R134" s="40"/>
      <c r="S134" s="40"/>
      <c r="T134" s="40"/>
      <c r="U134" s="40"/>
      <c r="V134" s="40"/>
      <c r="W134" s="40"/>
      <c r="X134" s="41">
        <v>0.15</v>
      </c>
      <c r="Y134" s="41">
        <v>0.05</v>
      </c>
      <c r="Z134" s="40"/>
      <c r="AA134" s="152" t="s">
        <v>55</v>
      </c>
      <c r="AB134" s="153">
        <v>0.3</v>
      </c>
      <c r="AC134" s="166">
        <f>IF(AA134=Tables!J$5,AB134*P134,)</f>
        <v>16323.9</v>
      </c>
      <c r="AD134" s="157"/>
      <c r="AE134" s="157"/>
      <c r="AF134" s="45"/>
      <c r="AG134" s="145"/>
      <c r="AH134" s="40"/>
      <c r="AI134" s="40"/>
      <c r="AL134" s="146" t="s">
        <v>491</v>
      </c>
      <c r="AM134" s="146" t="s">
        <v>730</v>
      </c>
      <c r="AW134" s="40"/>
      <c r="AY134" s="40"/>
      <c r="BA134" s="40"/>
      <c r="BC134" s="40"/>
      <c r="BE134" s="40"/>
      <c r="BG134" s="40"/>
    </row>
    <row r="135" spans="1:59" s="42" customFormat="1" ht="12.75" customHeight="1">
      <c r="A135" s="144">
        <v>19134</v>
      </c>
      <c r="B135" s="146" t="s">
        <v>733</v>
      </c>
      <c r="C135" s="147" t="s">
        <v>734</v>
      </c>
      <c r="D135" s="146" t="s">
        <v>374</v>
      </c>
      <c r="E135" s="147" t="s">
        <v>375</v>
      </c>
      <c r="F135" s="146" t="s">
        <v>27</v>
      </c>
      <c r="G135" s="151" t="s">
        <v>165</v>
      </c>
      <c r="H135" s="151"/>
      <c r="I135" s="151" t="s">
        <v>12</v>
      </c>
      <c r="J135" s="151" t="s">
        <v>38</v>
      </c>
      <c r="K135" s="151" t="s">
        <v>107</v>
      </c>
      <c r="L135" s="151" t="s">
        <v>158</v>
      </c>
      <c r="M135" s="151" t="s">
        <v>289</v>
      </c>
      <c r="N135" s="151" t="s">
        <v>27</v>
      </c>
      <c r="O135" s="195">
        <v>43481</v>
      </c>
      <c r="P135" s="189">
        <v>73900</v>
      </c>
      <c r="Q135" s="190"/>
      <c r="R135" s="189"/>
      <c r="S135" s="189"/>
      <c r="T135" s="189"/>
      <c r="U135" s="189"/>
      <c r="V135" s="189"/>
      <c r="W135" s="189"/>
      <c r="X135" s="191"/>
      <c r="Y135" s="191"/>
      <c r="Z135" s="189"/>
      <c r="AA135" s="194" t="s">
        <v>57</v>
      </c>
      <c r="AB135" s="153"/>
      <c r="AC135" s="166">
        <f>IF(AA135=Tables!J$5,AB135*P135,)</f>
        <v>0</v>
      </c>
      <c r="AD135" s="157"/>
      <c r="AE135" s="157"/>
      <c r="AF135" s="45"/>
      <c r="AG135" s="145"/>
      <c r="AH135" s="40"/>
      <c r="AI135" s="40"/>
      <c r="AK135" s="146"/>
      <c r="AL135" s="146"/>
      <c r="AM135" s="146"/>
      <c r="AW135" s="40"/>
      <c r="AY135" s="40"/>
      <c r="BA135" s="40"/>
      <c r="BC135" s="40"/>
      <c r="BE135" s="40"/>
      <c r="BG135" s="40"/>
    </row>
    <row r="136" spans="1:59" s="42" customFormat="1" ht="12.75" customHeight="1">
      <c r="A136" s="144">
        <v>19135</v>
      </c>
      <c r="B136" s="146" t="s">
        <v>735</v>
      </c>
      <c r="C136" s="147" t="s">
        <v>736</v>
      </c>
      <c r="D136" s="146" t="s">
        <v>359</v>
      </c>
      <c r="E136" s="147" t="s">
        <v>360</v>
      </c>
      <c r="F136" s="146" t="s">
        <v>27</v>
      </c>
      <c r="G136" s="151" t="s">
        <v>165</v>
      </c>
      <c r="H136" s="151"/>
      <c r="I136" s="151" t="s">
        <v>16</v>
      </c>
      <c r="J136" s="151" t="s">
        <v>38</v>
      </c>
      <c r="K136" s="151" t="s">
        <v>107</v>
      </c>
      <c r="L136" s="151" t="s">
        <v>313</v>
      </c>
      <c r="M136" s="151" t="s">
        <v>289</v>
      </c>
      <c r="N136" s="151" t="s">
        <v>27</v>
      </c>
      <c r="O136" s="45">
        <v>43448</v>
      </c>
      <c r="P136" s="40">
        <v>228921</v>
      </c>
      <c r="Q136" s="176"/>
      <c r="R136" s="40"/>
      <c r="S136" s="40"/>
      <c r="T136" s="40"/>
      <c r="U136" s="40"/>
      <c r="V136" s="40"/>
      <c r="W136" s="40"/>
      <c r="X136" s="41"/>
      <c r="Y136" s="41"/>
      <c r="Z136" s="40"/>
      <c r="AA136" s="152" t="s">
        <v>55</v>
      </c>
      <c r="AB136" s="153"/>
      <c r="AC136" s="166">
        <f>IF(AA136=Tables!J$5,AB136*P136,)</f>
        <v>0</v>
      </c>
      <c r="AD136" s="157"/>
      <c r="AE136" s="157"/>
      <c r="AF136" s="45"/>
      <c r="AG136" s="145"/>
      <c r="AH136" s="40"/>
      <c r="AI136" s="40"/>
      <c r="AL136" s="146"/>
      <c r="AM136" s="146"/>
      <c r="AW136" s="40"/>
      <c r="AY136" s="40"/>
      <c r="BA136" s="40"/>
      <c r="BC136" s="40"/>
      <c r="BE136" s="40"/>
      <c r="BG136" s="40"/>
    </row>
    <row r="137" spans="1:59" s="42" customFormat="1" ht="12.75" customHeight="1">
      <c r="A137" s="144">
        <v>19136</v>
      </c>
      <c r="B137" s="146" t="s">
        <v>737</v>
      </c>
      <c r="C137" s="147" t="s">
        <v>738</v>
      </c>
      <c r="D137" s="146" t="s">
        <v>359</v>
      </c>
      <c r="E137" s="147" t="s">
        <v>360</v>
      </c>
      <c r="F137" s="146" t="s">
        <v>27</v>
      </c>
      <c r="G137" s="151" t="s">
        <v>165</v>
      </c>
      <c r="H137" s="151"/>
      <c r="I137" s="151" t="s">
        <v>16</v>
      </c>
      <c r="J137" s="155" t="s">
        <v>38</v>
      </c>
      <c r="K137" s="151" t="s">
        <v>107</v>
      </c>
      <c r="L137" s="155" t="s">
        <v>313</v>
      </c>
      <c r="M137" s="155" t="s">
        <v>289</v>
      </c>
      <c r="N137" s="155" t="s">
        <v>27</v>
      </c>
      <c r="O137" s="149" t="s">
        <v>471</v>
      </c>
      <c r="P137" s="189">
        <v>0</v>
      </c>
      <c r="Q137" s="176"/>
      <c r="R137" s="40"/>
      <c r="S137" s="40"/>
      <c r="T137" s="40"/>
      <c r="U137" s="40"/>
      <c r="V137" s="40"/>
      <c r="W137" s="40"/>
      <c r="X137" s="41"/>
      <c r="Y137" s="41"/>
      <c r="Z137" s="40"/>
      <c r="AA137" s="194" t="s">
        <v>58</v>
      </c>
      <c r="AB137" s="153"/>
      <c r="AC137" s="166">
        <f>IF(AA137=Tables!J$5,AB137*P137,)</f>
        <v>0</v>
      </c>
      <c r="AD137" s="157"/>
      <c r="AE137" s="157"/>
      <c r="AF137" s="45"/>
      <c r="AG137" s="145"/>
      <c r="AH137" s="40"/>
      <c r="AI137" s="40"/>
      <c r="AL137" s="146"/>
      <c r="AM137" s="146"/>
      <c r="AW137" s="40"/>
      <c r="AY137" s="40"/>
      <c r="BA137" s="40"/>
      <c r="BC137" s="40"/>
      <c r="BE137" s="40"/>
      <c r="BG137" s="40"/>
    </row>
    <row r="138" spans="1:59" s="42" customFormat="1" ht="12.75" customHeight="1">
      <c r="A138" s="144">
        <v>19137</v>
      </c>
      <c r="B138" s="146" t="s">
        <v>739</v>
      </c>
      <c r="C138" s="147" t="s">
        <v>279</v>
      </c>
      <c r="D138" s="146" t="s">
        <v>194</v>
      </c>
      <c r="E138" s="147" t="s">
        <v>740</v>
      </c>
      <c r="F138" s="146" t="s">
        <v>27</v>
      </c>
      <c r="G138" s="151" t="s">
        <v>166</v>
      </c>
      <c r="H138" s="151"/>
      <c r="I138" s="155" t="s">
        <v>279</v>
      </c>
      <c r="J138" s="151" t="s">
        <v>38</v>
      </c>
      <c r="K138" s="151" t="s">
        <v>83</v>
      </c>
      <c r="L138" s="151" t="s">
        <v>71</v>
      </c>
      <c r="M138" s="155" t="s">
        <v>77</v>
      </c>
      <c r="N138" s="151" t="s">
        <v>27</v>
      </c>
      <c r="O138" s="45">
        <v>43468</v>
      </c>
      <c r="P138" s="40">
        <v>7800</v>
      </c>
      <c r="Q138" s="176"/>
      <c r="R138" s="40"/>
      <c r="S138" s="40"/>
      <c r="T138" s="40"/>
      <c r="U138" s="40"/>
      <c r="V138" s="40"/>
      <c r="W138" s="40"/>
      <c r="X138" s="41"/>
      <c r="Y138" s="41"/>
      <c r="Z138" s="40"/>
      <c r="AA138" s="152" t="s">
        <v>55</v>
      </c>
      <c r="AB138" s="153">
        <v>0.5</v>
      </c>
      <c r="AC138" s="166">
        <f>IF(AA138=Tables!J$5,AB138*P138,)</f>
        <v>3900</v>
      </c>
      <c r="AD138" s="157"/>
      <c r="AE138" s="157"/>
      <c r="AF138" s="45"/>
      <c r="AG138" s="145"/>
      <c r="AH138" s="40"/>
      <c r="AI138" s="40"/>
      <c r="AL138" s="146"/>
      <c r="AM138" s="146"/>
      <c r="AW138" s="40"/>
      <c r="AY138" s="40"/>
      <c r="BA138" s="40"/>
      <c r="BC138" s="40"/>
      <c r="BE138" s="40"/>
      <c r="BG138" s="40"/>
    </row>
    <row r="139" spans="1:59" s="42" customFormat="1" ht="12.75" customHeight="1">
      <c r="A139" s="144">
        <v>19138</v>
      </c>
      <c r="B139" s="146" t="s">
        <v>741</v>
      </c>
      <c r="C139" s="147" t="s">
        <v>742</v>
      </c>
      <c r="D139" s="146" t="s">
        <v>374</v>
      </c>
      <c r="E139" s="147" t="s">
        <v>375</v>
      </c>
      <c r="F139" s="146" t="s">
        <v>27</v>
      </c>
      <c r="G139" s="151" t="s">
        <v>165</v>
      </c>
      <c r="H139" s="151"/>
      <c r="I139" s="151" t="s">
        <v>12</v>
      </c>
      <c r="J139" s="151" t="s">
        <v>38</v>
      </c>
      <c r="K139" s="151" t="s">
        <v>107</v>
      </c>
      <c r="L139" s="151" t="s">
        <v>158</v>
      </c>
      <c r="M139" s="151" t="s">
        <v>289</v>
      </c>
      <c r="N139" s="151" t="s">
        <v>27</v>
      </c>
      <c r="O139" s="45">
        <v>43455</v>
      </c>
      <c r="P139" s="40">
        <v>5923</v>
      </c>
      <c r="Q139" s="176"/>
      <c r="R139" s="40"/>
      <c r="S139" s="40"/>
      <c r="T139" s="40"/>
      <c r="U139" s="40"/>
      <c r="V139" s="40"/>
      <c r="W139" s="40"/>
      <c r="X139" s="41"/>
      <c r="Y139" s="41"/>
      <c r="Z139" s="40"/>
      <c r="AA139" s="152" t="s">
        <v>56</v>
      </c>
      <c r="AB139" s="153"/>
      <c r="AC139" s="166">
        <f>IF(AA139=Tables!J$5,AB139*P139,)</f>
        <v>0</v>
      </c>
      <c r="AD139" s="157"/>
      <c r="AE139" s="157"/>
      <c r="AF139" s="45"/>
      <c r="AG139" s="145"/>
      <c r="AH139" s="40"/>
      <c r="AI139" s="40"/>
      <c r="AL139" s="146"/>
      <c r="AM139" s="146"/>
      <c r="AW139" s="40"/>
      <c r="AY139" s="40"/>
      <c r="BA139" s="40"/>
      <c r="BC139" s="40"/>
      <c r="BE139" s="40"/>
      <c r="BG139" s="40"/>
    </row>
    <row r="140" spans="1:59" s="42" customFormat="1" ht="12.75" customHeight="1">
      <c r="A140" s="144">
        <v>19139</v>
      </c>
      <c r="B140" s="146" t="s">
        <v>743</v>
      </c>
      <c r="C140" s="147" t="s">
        <v>744</v>
      </c>
      <c r="D140" s="146"/>
      <c r="E140" s="147" t="s">
        <v>745</v>
      </c>
      <c r="F140" s="146" t="s">
        <v>27</v>
      </c>
      <c r="G140" s="151" t="s">
        <v>165</v>
      </c>
      <c r="H140" s="151"/>
      <c r="I140" s="155" t="s">
        <v>16</v>
      </c>
      <c r="J140" s="155" t="s">
        <v>38</v>
      </c>
      <c r="K140" s="155" t="s">
        <v>83</v>
      </c>
      <c r="L140" s="155" t="s">
        <v>313</v>
      </c>
      <c r="M140" s="155" t="s">
        <v>289</v>
      </c>
      <c r="N140" s="155" t="s">
        <v>27</v>
      </c>
      <c r="O140" s="45">
        <v>43455</v>
      </c>
      <c r="P140" s="40">
        <v>30780</v>
      </c>
      <c r="Q140" s="176"/>
      <c r="R140" s="40"/>
      <c r="S140" s="40"/>
      <c r="T140" s="40"/>
      <c r="U140" s="40"/>
      <c r="V140" s="40"/>
      <c r="W140" s="40"/>
      <c r="X140" s="41"/>
      <c r="Y140" s="41"/>
      <c r="Z140" s="40"/>
      <c r="AA140" s="156" t="s">
        <v>56</v>
      </c>
      <c r="AB140" s="153"/>
      <c r="AC140" s="166">
        <f>IF(AA140=Tables!J$5,AB140*P140,)</f>
        <v>0</v>
      </c>
      <c r="AD140" s="157"/>
      <c r="AE140" s="157"/>
      <c r="AF140" s="45"/>
      <c r="AG140" s="145"/>
      <c r="AH140" s="40"/>
      <c r="AI140" s="40"/>
      <c r="AL140" s="146"/>
      <c r="AM140" s="146"/>
      <c r="AW140" s="40"/>
      <c r="AY140" s="40"/>
      <c r="BA140" s="40"/>
      <c r="BC140" s="40"/>
      <c r="BE140" s="40"/>
      <c r="BG140" s="40"/>
    </row>
    <row r="141" spans="1:59" s="42" customFormat="1" ht="12.75" customHeight="1">
      <c r="A141" s="144">
        <v>19140</v>
      </c>
      <c r="B141" s="146" t="s">
        <v>746</v>
      </c>
      <c r="C141" s="147" t="s">
        <v>585</v>
      </c>
      <c r="D141" s="146" t="s">
        <v>747</v>
      </c>
      <c r="E141" s="147" t="s">
        <v>503</v>
      </c>
      <c r="F141" s="146" t="s">
        <v>27</v>
      </c>
      <c r="G141" s="151" t="s">
        <v>165</v>
      </c>
      <c r="H141" s="151"/>
      <c r="I141" s="155" t="s">
        <v>12</v>
      </c>
      <c r="J141" s="155" t="s">
        <v>38</v>
      </c>
      <c r="K141" s="151" t="s">
        <v>107</v>
      </c>
      <c r="L141" s="155" t="s">
        <v>158</v>
      </c>
      <c r="M141" s="155" t="s">
        <v>289</v>
      </c>
      <c r="N141" s="155" t="s">
        <v>27</v>
      </c>
      <c r="O141" s="149">
        <v>43455</v>
      </c>
      <c r="P141" s="40">
        <v>2997</v>
      </c>
      <c r="Q141" s="176"/>
      <c r="R141" s="40"/>
      <c r="S141" s="40"/>
      <c r="T141" s="40"/>
      <c r="U141" s="40"/>
      <c r="V141" s="40"/>
      <c r="W141" s="40"/>
      <c r="X141" s="41"/>
      <c r="Y141" s="41"/>
      <c r="Z141" s="40"/>
      <c r="AA141" s="156" t="s">
        <v>56</v>
      </c>
      <c r="AB141" s="153"/>
      <c r="AC141" s="166">
        <f>IF(AA141=Tables!J$5,AB141*P141,)</f>
        <v>0</v>
      </c>
      <c r="AD141" s="157"/>
      <c r="AE141" s="157"/>
      <c r="AF141" s="45"/>
      <c r="AG141" s="145"/>
      <c r="AH141" s="40"/>
      <c r="AI141" s="40"/>
      <c r="AM141" s="146"/>
      <c r="AW141" s="40"/>
      <c r="AY141" s="40"/>
      <c r="BA141" s="40"/>
      <c r="BC141" s="40"/>
      <c r="BE141" s="40"/>
      <c r="BG141" s="40"/>
    </row>
    <row r="142" spans="1:59" s="42" customFormat="1" ht="12.75" customHeight="1">
      <c r="A142" s="144">
        <v>19141</v>
      </c>
      <c r="B142" s="146" t="s">
        <v>748</v>
      </c>
      <c r="C142" s="147" t="s">
        <v>749</v>
      </c>
      <c r="D142" s="146" t="s">
        <v>701</v>
      </c>
      <c r="E142" s="147" t="s">
        <v>702</v>
      </c>
      <c r="F142" s="146" t="s">
        <v>27</v>
      </c>
      <c r="G142" s="151" t="s">
        <v>165</v>
      </c>
      <c r="H142" s="151"/>
      <c r="I142" s="151" t="s">
        <v>12</v>
      </c>
      <c r="J142" s="151" t="s">
        <v>38</v>
      </c>
      <c r="K142" s="151" t="s">
        <v>107</v>
      </c>
      <c r="L142" s="151" t="s">
        <v>158</v>
      </c>
      <c r="M142" s="151" t="s">
        <v>289</v>
      </c>
      <c r="N142" s="151" t="s">
        <v>27</v>
      </c>
      <c r="O142" s="45">
        <v>43455</v>
      </c>
      <c r="P142" s="40">
        <v>6314</v>
      </c>
      <c r="Q142" s="176"/>
      <c r="R142" s="40"/>
      <c r="S142" s="40"/>
      <c r="T142" s="40"/>
      <c r="U142" s="40"/>
      <c r="V142" s="40"/>
      <c r="W142" s="40"/>
      <c r="X142" s="41"/>
      <c r="Y142" s="41"/>
      <c r="Z142" s="40"/>
      <c r="AA142" s="152" t="s">
        <v>55</v>
      </c>
      <c r="AB142" s="153"/>
      <c r="AC142" s="166">
        <f>IF(AA142=Tables!J$5,AB142*P142,)</f>
        <v>0</v>
      </c>
      <c r="AD142" s="157"/>
      <c r="AE142" s="157"/>
      <c r="AF142" s="45"/>
      <c r="AG142" s="145"/>
      <c r="AH142" s="40"/>
      <c r="AI142" s="40"/>
      <c r="AM142" s="146"/>
      <c r="AW142" s="40"/>
      <c r="AY142" s="40"/>
      <c r="BA142" s="40"/>
      <c r="BC142" s="40"/>
      <c r="BE142" s="40"/>
      <c r="BG142" s="40"/>
    </row>
    <row r="143" spans="1:59" s="42" customFormat="1" ht="12.75" customHeight="1">
      <c r="A143" s="144">
        <v>19142</v>
      </c>
      <c r="B143" s="146" t="s">
        <v>750</v>
      </c>
      <c r="C143" s="147" t="s">
        <v>751</v>
      </c>
      <c r="D143" s="146" t="s">
        <v>374</v>
      </c>
      <c r="E143" s="147" t="s">
        <v>375</v>
      </c>
      <c r="F143" s="146" t="s">
        <v>27</v>
      </c>
      <c r="G143" s="151" t="s">
        <v>165</v>
      </c>
      <c r="H143" s="151"/>
      <c r="I143" s="155" t="s">
        <v>12</v>
      </c>
      <c r="J143" s="155" t="s">
        <v>38</v>
      </c>
      <c r="K143" s="155" t="s">
        <v>107</v>
      </c>
      <c r="L143" s="155" t="s">
        <v>158</v>
      </c>
      <c r="M143" s="155" t="s">
        <v>289</v>
      </c>
      <c r="N143" s="155" t="s">
        <v>27</v>
      </c>
      <c r="O143" s="149">
        <v>43458</v>
      </c>
      <c r="P143" s="40">
        <v>9242</v>
      </c>
      <c r="Q143" s="176"/>
      <c r="R143" s="40"/>
      <c r="S143" s="40"/>
      <c r="T143" s="40"/>
      <c r="U143" s="40"/>
      <c r="V143" s="40"/>
      <c r="W143" s="40"/>
      <c r="X143" s="41"/>
      <c r="Y143" s="41"/>
      <c r="Z143" s="40"/>
      <c r="AA143" s="156" t="s">
        <v>56</v>
      </c>
      <c r="AB143" s="153"/>
      <c r="AC143" s="166">
        <f>IF(AA143=Tables!J$5,AB143*P143,)</f>
        <v>0</v>
      </c>
      <c r="AD143" s="157"/>
      <c r="AE143" s="157"/>
      <c r="AF143" s="45"/>
      <c r="AG143" s="145"/>
      <c r="AH143" s="40"/>
      <c r="AI143" s="40"/>
      <c r="AW143" s="40"/>
      <c r="AY143" s="40"/>
      <c r="BA143" s="40"/>
      <c r="BC143" s="40"/>
      <c r="BE143" s="40"/>
      <c r="BG143" s="40"/>
    </row>
    <row r="144" spans="1:59" s="42" customFormat="1" ht="12.75" customHeight="1">
      <c r="A144" s="144">
        <v>19143</v>
      </c>
      <c r="B144" s="146" t="s">
        <v>752</v>
      </c>
      <c r="C144" s="147" t="s">
        <v>753</v>
      </c>
      <c r="D144" s="146" t="s">
        <v>754</v>
      </c>
      <c r="E144" s="147" t="s">
        <v>755</v>
      </c>
      <c r="F144" s="146" t="s">
        <v>27</v>
      </c>
      <c r="G144" s="155" t="s">
        <v>165</v>
      </c>
      <c r="H144" s="151"/>
      <c r="I144" s="155" t="s">
        <v>12</v>
      </c>
      <c r="J144" s="155" t="s">
        <v>38</v>
      </c>
      <c r="K144" s="155" t="s">
        <v>107</v>
      </c>
      <c r="L144" s="151" t="s">
        <v>158</v>
      </c>
      <c r="M144" s="155" t="s">
        <v>289</v>
      </c>
      <c r="N144" s="155" t="s">
        <v>27</v>
      </c>
      <c r="O144" s="45">
        <v>43458</v>
      </c>
      <c r="P144" s="40">
        <v>8945</v>
      </c>
      <c r="Q144" s="176"/>
      <c r="R144" s="40"/>
      <c r="S144" s="40"/>
      <c r="T144" s="40"/>
      <c r="U144" s="40"/>
      <c r="V144" s="40"/>
      <c r="W144" s="40"/>
      <c r="X144" s="41"/>
      <c r="Y144" s="41"/>
      <c r="Z144" s="40"/>
      <c r="AA144" s="156" t="s">
        <v>55</v>
      </c>
      <c r="AB144" s="153"/>
      <c r="AC144" s="166">
        <f>IF(AA144=Tables!J$5,AB144*P144,)</f>
        <v>0</v>
      </c>
      <c r="AD144" s="157"/>
      <c r="AE144" s="157"/>
      <c r="AF144" s="45"/>
      <c r="AG144" s="145"/>
      <c r="AH144" s="40"/>
      <c r="AI144" s="40"/>
      <c r="AL144" s="146"/>
      <c r="AM144" s="146"/>
      <c r="AW144" s="40"/>
      <c r="AY144" s="40"/>
      <c r="BA144" s="40"/>
      <c r="BC144" s="40"/>
      <c r="BE144" s="40"/>
      <c r="BG144" s="40"/>
    </row>
    <row r="145" spans="1:60" s="42" customFormat="1" ht="12.75" customHeight="1">
      <c r="A145" s="144">
        <v>19144</v>
      </c>
      <c r="B145" s="146" t="s">
        <v>756</v>
      </c>
      <c r="C145" s="147" t="s">
        <v>757</v>
      </c>
      <c r="D145" s="146" t="s">
        <v>517</v>
      </c>
      <c r="E145" s="147" t="s">
        <v>518</v>
      </c>
      <c r="F145" s="146" t="s">
        <v>27</v>
      </c>
      <c r="G145" s="151" t="s">
        <v>165</v>
      </c>
      <c r="H145" s="151"/>
      <c r="I145" s="155" t="s">
        <v>12</v>
      </c>
      <c r="J145" s="155" t="s">
        <v>38</v>
      </c>
      <c r="K145" s="151" t="s">
        <v>107</v>
      </c>
      <c r="L145" s="151" t="s">
        <v>158</v>
      </c>
      <c r="M145" s="155" t="s">
        <v>289</v>
      </c>
      <c r="N145" s="155" t="s">
        <v>27</v>
      </c>
      <c r="O145" s="149">
        <v>43465</v>
      </c>
      <c r="P145" s="40">
        <v>17933</v>
      </c>
      <c r="Q145" s="176"/>
      <c r="R145" s="40"/>
      <c r="S145" s="40"/>
      <c r="T145" s="40"/>
      <c r="U145" s="40"/>
      <c r="V145" s="40"/>
      <c r="W145" s="40"/>
      <c r="X145" s="41"/>
      <c r="Y145" s="41"/>
      <c r="Z145" s="40"/>
      <c r="AA145" s="156" t="s">
        <v>55</v>
      </c>
      <c r="AB145" s="153"/>
      <c r="AC145" s="166">
        <f>IF(AA145=Tables!J$5,AB145*P145,)</f>
        <v>0</v>
      </c>
      <c r="AD145" s="157"/>
      <c r="AE145" s="157"/>
      <c r="AF145" s="45"/>
      <c r="AG145" s="145"/>
      <c r="AH145" s="40"/>
      <c r="AI145" s="40"/>
      <c r="AL145" s="146"/>
      <c r="AM145" s="146"/>
      <c r="AW145" s="40"/>
      <c r="AY145" s="40"/>
      <c r="BA145" s="40"/>
      <c r="BC145" s="40"/>
      <c r="BE145" s="40"/>
      <c r="BG145" s="40"/>
    </row>
    <row r="146" spans="1:60" s="42" customFormat="1" ht="12.75" customHeight="1">
      <c r="A146" s="144">
        <v>19145</v>
      </c>
      <c r="B146" s="146" t="s">
        <v>758</v>
      </c>
      <c r="C146" s="147" t="s">
        <v>759</v>
      </c>
      <c r="D146" s="146" t="s">
        <v>760</v>
      </c>
      <c r="E146" s="147" t="s">
        <v>355</v>
      </c>
      <c r="F146" s="146" t="s">
        <v>27</v>
      </c>
      <c r="G146" s="151" t="s">
        <v>165</v>
      </c>
      <c r="H146" s="151"/>
      <c r="I146" s="155" t="s">
        <v>12</v>
      </c>
      <c r="J146" s="151" t="s">
        <v>145</v>
      </c>
      <c r="K146" s="151" t="s">
        <v>107</v>
      </c>
      <c r="L146" s="155" t="s">
        <v>158</v>
      </c>
      <c r="M146" s="155" t="s">
        <v>289</v>
      </c>
      <c r="N146" s="155" t="s">
        <v>27</v>
      </c>
      <c r="O146" s="195">
        <v>43475</v>
      </c>
      <c r="P146" s="189">
        <v>36000</v>
      </c>
      <c r="Q146" s="190"/>
      <c r="R146" s="189"/>
      <c r="S146" s="189"/>
      <c r="T146" s="189"/>
      <c r="U146" s="189"/>
      <c r="V146" s="189"/>
      <c r="W146" s="189"/>
      <c r="X146" s="191"/>
      <c r="Y146" s="191"/>
      <c r="Z146" s="189"/>
      <c r="AA146" s="196" t="s">
        <v>58</v>
      </c>
      <c r="AB146" s="153"/>
      <c r="AC146" s="166">
        <f>IF(AA146=Tables!J$5,AB146*P146,)</f>
        <v>0</v>
      </c>
      <c r="AD146" s="157"/>
      <c r="AE146" s="157"/>
      <c r="AF146" s="45"/>
      <c r="AG146" s="145"/>
      <c r="AH146" s="40"/>
      <c r="AI146" s="40"/>
      <c r="AL146" s="146"/>
      <c r="AM146" s="146"/>
      <c r="AW146" s="40"/>
      <c r="AY146" s="40"/>
      <c r="BA146" s="40"/>
      <c r="BC146" s="40"/>
      <c r="BE146" s="40"/>
      <c r="BG146" s="40"/>
    </row>
    <row r="147" spans="1:60" s="42" customFormat="1" ht="12.75" customHeight="1">
      <c r="A147" s="144">
        <v>19146</v>
      </c>
      <c r="B147" s="146" t="s">
        <v>761</v>
      </c>
      <c r="C147" s="147" t="s">
        <v>762</v>
      </c>
      <c r="D147" s="146" t="s">
        <v>517</v>
      </c>
      <c r="E147" s="147" t="s">
        <v>518</v>
      </c>
      <c r="F147" s="146" t="s">
        <v>27</v>
      </c>
      <c r="G147" s="151" t="s">
        <v>165</v>
      </c>
      <c r="H147" s="151"/>
      <c r="I147" s="151" t="s">
        <v>13</v>
      </c>
      <c r="J147" s="151" t="s">
        <v>38</v>
      </c>
      <c r="K147" s="151" t="s">
        <v>107</v>
      </c>
      <c r="L147" s="151" t="s">
        <v>158</v>
      </c>
      <c r="M147" s="151" t="s">
        <v>289</v>
      </c>
      <c r="N147" s="151" t="s">
        <v>27</v>
      </c>
      <c r="O147" s="45">
        <v>43458</v>
      </c>
      <c r="P147" s="40">
        <v>2182</v>
      </c>
      <c r="Q147" s="176"/>
      <c r="R147" s="40"/>
      <c r="S147" s="40"/>
      <c r="T147" s="40"/>
      <c r="U147" s="40"/>
      <c r="V147" s="40"/>
      <c r="W147" s="40"/>
      <c r="X147" s="41"/>
      <c r="Y147" s="41"/>
      <c r="Z147" s="40"/>
      <c r="AA147" s="152" t="s">
        <v>56</v>
      </c>
      <c r="AB147" s="153"/>
      <c r="AC147" s="166">
        <f>IF(AA147=Tables!J$5,AB147*P147,)</f>
        <v>0</v>
      </c>
      <c r="AD147" s="157"/>
      <c r="AE147" s="157"/>
      <c r="AF147" s="45"/>
      <c r="AG147" s="145"/>
      <c r="AH147" s="40"/>
      <c r="AI147" s="40"/>
      <c r="AL147" s="146"/>
      <c r="AM147" s="146"/>
      <c r="AW147" s="40"/>
      <c r="AY147" s="40"/>
      <c r="BA147" s="40"/>
      <c r="BC147" s="40"/>
      <c r="BE147" s="40"/>
      <c r="BG147" s="40"/>
    </row>
    <row r="148" spans="1:60" s="42" customFormat="1" ht="12.75" customHeight="1">
      <c r="A148" s="144">
        <v>19147</v>
      </c>
      <c r="B148" s="146" t="s">
        <v>735</v>
      </c>
      <c r="C148" s="147" t="s">
        <v>763</v>
      </c>
      <c r="D148" s="146" t="s">
        <v>359</v>
      </c>
      <c r="E148" s="147" t="s">
        <v>360</v>
      </c>
      <c r="F148" s="146" t="s">
        <v>27</v>
      </c>
      <c r="G148" s="151" t="s">
        <v>165</v>
      </c>
      <c r="H148" s="151"/>
      <c r="I148" s="155" t="s">
        <v>16</v>
      </c>
      <c r="J148" s="151" t="s">
        <v>38</v>
      </c>
      <c r="K148" s="151" t="s">
        <v>107</v>
      </c>
      <c r="L148" s="155" t="s">
        <v>313</v>
      </c>
      <c r="M148" s="155" t="s">
        <v>289</v>
      </c>
      <c r="N148" s="155" t="s">
        <v>27</v>
      </c>
      <c r="O148" s="45">
        <v>43462</v>
      </c>
      <c r="P148" s="40">
        <v>4427</v>
      </c>
      <c r="Q148" s="176"/>
      <c r="R148" s="40"/>
      <c r="S148" s="40"/>
      <c r="T148" s="40"/>
      <c r="U148" s="40"/>
      <c r="V148" s="40"/>
      <c r="W148" s="40"/>
      <c r="X148" s="41"/>
      <c r="Y148" s="41"/>
      <c r="Z148" s="40"/>
      <c r="AA148" s="156" t="s">
        <v>56</v>
      </c>
      <c r="AB148" s="153"/>
      <c r="AC148" s="166">
        <f>IF(AA148=Tables!J$5,AB148*P148,)</f>
        <v>0</v>
      </c>
      <c r="AD148" s="157"/>
      <c r="AE148" s="157"/>
      <c r="AF148" s="45"/>
      <c r="AG148" s="145"/>
      <c r="AH148" s="40"/>
      <c r="AI148" s="40"/>
      <c r="AL148" s="146"/>
      <c r="AM148" s="146"/>
      <c r="AW148" s="40"/>
      <c r="AY148" s="40"/>
      <c r="BA148" s="40"/>
      <c r="BC148" s="40"/>
      <c r="BE148" s="40"/>
      <c r="BG148" s="40"/>
    </row>
    <row r="149" spans="1:60" s="42" customFormat="1" ht="12.75" customHeight="1">
      <c r="A149" s="144">
        <v>19148</v>
      </c>
      <c r="B149" s="146" t="s">
        <v>764</v>
      </c>
      <c r="C149" s="147" t="s">
        <v>765</v>
      </c>
      <c r="D149" s="146" t="s">
        <v>766</v>
      </c>
      <c r="E149" s="147" t="s">
        <v>360</v>
      </c>
      <c r="F149" s="146" t="s">
        <v>27</v>
      </c>
      <c r="G149" s="151" t="s">
        <v>165</v>
      </c>
      <c r="H149" s="151"/>
      <c r="I149" s="151" t="s">
        <v>16</v>
      </c>
      <c r="J149" s="151" t="s">
        <v>38</v>
      </c>
      <c r="K149" s="151" t="s">
        <v>107</v>
      </c>
      <c r="L149" s="151" t="s">
        <v>313</v>
      </c>
      <c r="M149" s="151" t="s">
        <v>289</v>
      </c>
      <c r="N149" s="151" t="s">
        <v>27</v>
      </c>
      <c r="O149" s="45">
        <v>43462</v>
      </c>
      <c r="P149" s="189">
        <v>1580</v>
      </c>
      <c r="Q149" s="176"/>
      <c r="R149" s="40"/>
      <c r="S149" s="40"/>
      <c r="T149" s="40"/>
      <c r="U149" s="40"/>
      <c r="V149" s="40"/>
      <c r="W149" s="40"/>
      <c r="X149" s="41"/>
      <c r="Y149" s="41"/>
      <c r="Z149" s="40"/>
      <c r="AA149" s="152" t="s">
        <v>56</v>
      </c>
      <c r="AB149" s="153"/>
      <c r="AC149" s="166">
        <f>IF(AA149=Tables!J$5,AB149*P149,)</f>
        <v>0</v>
      </c>
      <c r="AD149" s="157"/>
      <c r="AE149" s="157"/>
      <c r="AF149" s="45"/>
      <c r="AG149" s="145"/>
      <c r="AH149" s="40"/>
      <c r="AI149" s="40"/>
      <c r="AL149" s="146"/>
      <c r="AM149" s="146"/>
      <c r="AW149" s="40"/>
      <c r="AY149" s="40"/>
      <c r="BA149" s="40"/>
      <c r="BC149" s="40"/>
      <c r="BE149" s="40"/>
      <c r="BG149" s="40"/>
    </row>
    <row r="150" spans="1:60" s="42" customFormat="1" ht="12.75" customHeight="1">
      <c r="A150" s="144">
        <v>19149</v>
      </c>
      <c r="B150" s="146" t="s">
        <v>770</v>
      </c>
      <c r="C150" s="147" t="s">
        <v>771</v>
      </c>
      <c r="D150" s="146" t="s">
        <v>772</v>
      </c>
      <c r="E150" s="147" t="s">
        <v>503</v>
      </c>
      <c r="F150" s="146" t="s">
        <v>27</v>
      </c>
      <c r="G150" s="155" t="s">
        <v>165</v>
      </c>
      <c r="H150" s="151"/>
      <c r="I150" s="155" t="s">
        <v>13</v>
      </c>
      <c r="J150" s="155" t="s">
        <v>38</v>
      </c>
      <c r="K150" s="155" t="s">
        <v>83</v>
      </c>
      <c r="L150" s="155" t="s">
        <v>342</v>
      </c>
      <c r="M150" s="155" t="s">
        <v>73</v>
      </c>
      <c r="N150" s="155" t="s">
        <v>27</v>
      </c>
      <c r="O150" s="45">
        <v>43474</v>
      </c>
      <c r="P150" s="40">
        <v>45468</v>
      </c>
      <c r="Q150" s="176"/>
      <c r="R150" s="40"/>
      <c r="S150" s="40"/>
      <c r="T150" s="40"/>
      <c r="U150" s="40"/>
      <c r="V150" s="40"/>
      <c r="W150" s="40"/>
      <c r="X150" s="41"/>
      <c r="Y150" s="41"/>
      <c r="Z150" s="40"/>
      <c r="AA150" s="156" t="s">
        <v>55</v>
      </c>
      <c r="AB150" s="153"/>
      <c r="AC150" s="166">
        <f>IF(AA150=Tables!J$5,AB150*P150,)</f>
        <v>0</v>
      </c>
      <c r="AD150" s="157"/>
      <c r="AE150" s="157"/>
      <c r="AF150" s="45"/>
      <c r="AG150" s="145"/>
      <c r="AH150" s="40"/>
      <c r="AI150" s="40"/>
      <c r="AM150" s="146"/>
      <c r="AW150" s="40"/>
      <c r="AY150" s="40"/>
      <c r="BA150" s="40"/>
      <c r="BC150" s="40"/>
      <c r="BE150" s="40"/>
      <c r="BG150" s="40"/>
      <c r="BH150" s="146"/>
    </row>
    <row r="151" spans="1:60" s="42" customFormat="1" ht="12.75" customHeight="1">
      <c r="A151" s="144">
        <v>19150</v>
      </c>
      <c r="B151" s="146" t="s">
        <v>773</v>
      </c>
      <c r="C151" s="147" t="s">
        <v>774</v>
      </c>
      <c r="D151" s="146" t="s">
        <v>359</v>
      </c>
      <c r="E151" s="147" t="s">
        <v>360</v>
      </c>
      <c r="F151" s="146" t="s">
        <v>27</v>
      </c>
      <c r="G151" s="151" t="s">
        <v>165</v>
      </c>
      <c r="H151" s="151"/>
      <c r="I151" s="155" t="s">
        <v>16</v>
      </c>
      <c r="J151" s="155" t="s">
        <v>38</v>
      </c>
      <c r="K151" s="155" t="s">
        <v>107</v>
      </c>
      <c r="L151" s="155" t="s">
        <v>313</v>
      </c>
      <c r="M151" s="155" t="s">
        <v>289</v>
      </c>
      <c r="N151" s="155" t="s">
        <v>27</v>
      </c>
      <c r="O151" s="45">
        <v>43473</v>
      </c>
      <c r="P151" s="40">
        <v>11418</v>
      </c>
      <c r="Q151" s="176"/>
      <c r="R151" s="40"/>
      <c r="S151" s="40"/>
      <c r="T151" s="40"/>
      <c r="U151" s="40"/>
      <c r="V151" s="40"/>
      <c r="W151" s="40"/>
      <c r="X151" s="41"/>
      <c r="Y151" s="41"/>
      <c r="Z151" s="40"/>
      <c r="AA151" s="152" t="s">
        <v>55</v>
      </c>
      <c r="AB151" s="153"/>
      <c r="AC151" s="166">
        <f>IF(AA151=Tables!J$5,AB151*P151,)</f>
        <v>0</v>
      </c>
      <c r="AD151" s="157"/>
      <c r="AE151" s="157"/>
      <c r="AF151" s="45"/>
      <c r="AG151" s="145"/>
      <c r="AH151" s="40"/>
      <c r="AI151" s="40"/>
      <c r="AL151" s="146"/>
      <c r="AM151" s="146"/>
      <c r="AW151" s="40"/>
      <c r="AY151" s="40"/>
      <c r="BA151" s="40"/>
      <c r="BC151" s="40"/>
      <c r="BE151" s="40"/>
      <c r="BG151" s="40"/>
    </row>
    <row r="152" spans="1:60" s="42" customFormat="1" ht="12.75" customHeight="1">
      <c r="A152" s="144">
        <v>19151</v>
      </c>
      <c r="B152" s="146" t="s">
        <v>775</v>
      </c>
      <c r="C152" s="147" t="s">
        <v>467</v>
      </c>
      <c r="D152" s="146" t="s">
        <v>359</v>
      </c>
      <c r="E152" s="147" t="s">
        <v>360</v>
      </c>
      <c r="F152" s="146" t="s">
        <v>27</v>
      </c>
      <c r="G152" s="151" t="s">
        <v>165</v>
      </c>
      <c r="H152" s="151"/>
      <c r="I152" s="151" t="s">
        <v>16</v>
      </c>
      <c r="J152" s="151" t="s">
        <v>38</v>
      </c>
      <c r="K152" s="151" t="s">
        <v>107</v>
      </c>
      <c r="L152" s="151" t="s">
        <v>313</v>
      </c>
      <c r="M152" s="151" t="s">
        <v>289</v>
      </c>
      <c r="N152" s="151" t="s">
        <v>27</v>
      </c>
      <c r="O152" s="45">
        <v>43481</v>
      </c>
      <c r="P152" s="40">
        <v>78108</v>
      </c>
      <c r="Q152" s="176"/>
      <c r="R152" s="40"/>
      <c r="S152" s="40"/>
      <c r="T152" s="40"/>
      <c r="U152" s="40"/>
      <c r="V152" s="40"/>
      <c r="W152" s="40"/>
      <c r="X152" s="41"/>
      <c r="Y152" s="41"/>
      <c r="Z152" s="40"/>
      <c r="AA152" s="152" t="s">
        <v>54</v>
      </c>
      <c r="AB152" s="153"/>
      <c r="AC152" s="166">
        <f>IF(AA152=Tables!J$5,AB152*P152,)</f>
        <v>0</v>
      </c>
      <c r="AD152" s="157"/>
      <c r="AE152" s="157"/>
      <c r="AF152" s="45"/>
      <c r="AG152" s="145"/>
      <c r="AH152" s="40"/>
      <c r="AI152" s="40"/>
      <c r="AL152" s="146"/>
      <c r="AM152" s="146"/>
      <c r="AW152" s="40"/>
      <c r="AY152" s="40"/>
      <c r="BA152" s="40"/>
      <c r="BC152" s="40"/>
      <c r="BE152" s="40"/>
      <c r="BG152" s="40"/>
    </row>
    <row r="153" spans="1:60" s="42" customFormat="1" ht="12.75" customHeight="1">
      <c r="A153" s="144">
        <v>19152</v>
      </c>
      <c r="B153" s="146" t="s">
        <v>776</v>
      </c>
      <c r="C153" s="147" t="s">
        <v>777</v>
      </c>
      <c r="D153" s="146" t="s">
        <v>778</v>
      </c>
      <c r="E153" s="147" t="s">
        <v>503</v>
      </c>
      <c r="F153" s="146" t="s">
        <v>27</v>
      </c>
      <c r="G153" s="155" t="s">
        <v>165</v>
      </c>
      <c r="H153" s="151">
        <v>387</v>
      </c>
      <c r="I153" s="151" t="s">
        <v>12</v>
      </c>
      <c r="J153" s="151" t="s">
        <v>38</v>
      </c>
      <c r="K153" s="151" t="s">
        <v>83</v>
      </c>
      <c r="L153" s="151" t="s">
        <v>342</v>
      </c>
      <c r="M153" s="151" t="s">
        <v>73</v>
      </c>
      <c r="N153" s="151" t="s">
        <v>27</v>
      </c>
      <c r="O153" s="45">
        <v>43488</v>
      </c>
      <c r="P153" s="189">
        <v>41281</v>
      </c>
      <c r="Q153" s="176"/>
      <c r="R153" s="40"/>
      <c r="S153" s="40"/>
      <c r="T153" s="40"/>
      <c r="U153" s="40"/>
      <c r="V153" s="40"/>
      <c r="W153" s="40"/>
      <c r="X153" s="41"/>
      <c r="Y153" s="41"/>
      <c r="Z153" s="40"/>
      <c r="AA153" s="152" t="s">
        <v>54</v>
      </c>
      <c r="AB153" s="153"/>
      <c r="AC153" s="166">
        <f>IF(AA153=Tables!J$5,AB153*P153,)</f>
        <v>0</v>
      </c>
      <c r="AD153" s="157"/>
      <c r="AE153" s="157"/>
      <c r="AF153" s="45"/>
      <c r="AG153" s="145"/>
      <c r="AH153" s="40"/>
      <c r="AI153" s="40"/>
      <c r="AL153" s="146"/>
      <c r="AM153" s="146"/>
      <c r="AW153" s="40"/>
      <c r="AY153" s="40"/>
      <c r="BA153" s="40"/>
      <c r="BC153" s="40"/>
      <c r="BE153" s="40"/>
      <c r="BG153" s="40"/>
    </row>
    <row r="154" spans="1:60" s="42" customFormat="1" ht="12.75" customHeight="1">
      <c r="A154" s="144">
        <v>19153</v>
      </c>
      <c r="B154" s="146" t="s">
        <v>779</v>
      </c>
      <c r="C154" s="147" t="s">
        <v>780</v>
      </c>
      <c r="D154" s="146" t="s">
        <v>781</v>
      </c>
      <c r="E154" s="147" t="s">
        <v>477</v>
      </c>
      <c r="F154" s="146" t="s">
        <v>27</v>
      </c>
      <c r="G154" s="155" t="s">
        <v>165</v>
      </c>
      <c r="H154" s="151"/>
      <c r="I154" s="155" t="s">
        <v>13</v>
      </c>
      <c r="J154" s="155" t="s">
        <v>145</v>
      </c>
      <c r="K154" s="155" t="s">
        <v>83</v>
      </c>
      <c r="L154" s="155" t="s">
        <v>784</v>
      </c>
      <c r="M154" s="155" t="s">
        <v>73</v>
      </c>
      <c r="N154" s="155" t="s">
        <v>27</v>
      </c>
      <c r="O154" s="149">
        <v>43479</v>
      </c>
      <c r="P154" s="40">
        <v>1241590</v>
      </c>
      <c r="Q154" s="176"/>
      <c r="R154" s="40"/>
      <c r="S154" s="40"/>
      <c r="T154" s="40"/>
      <c r="U154" s="40"/>
      <c r="V154" s="40"/>
      <c r="W154" s="40"/>
      <c r="X154" s="41"/>
      <c r="Y154" s="41"/>
      <c r="Z154" s="40"/>
      <c r="AA154" s="156" t="s">
        <v>55</v>
      </c>
      <c r="AB154" s="153"/>
      <c r="AC154" s="166">
        <f>IF(AA154=Tables!J$5,AB154*P154,)</f>
        <v>0</v>
      </c>
      <c r="AD154" s="157"/>
      <c r="AE154" s="157"/>
      <c r="AF154" s="45"/>
      <c r="AG154" s="145"/>
      <c r="AH154" s="40"/>
      <c r="AI154" s="40"/>
      <c r="AK154" s="146"/>
      <c r="AL154" s="146" t="s">
        <v>245</v>
      </c>
      <c r="AM154" s="146" t="s">
        <v>879</v>
      </c>
      <c r="AW154" s="40"/>
      <c r="AY154" s="40"/>
      <c r="BA154" s="40"/>
      <c r="BC154" s="40"/>
      <c r="BE154" s="40"/>
      <c r="BG154" s="40"/>
    </row>
    <row r="155" spans="1:60" s="42" customFormat="1" ht="12.75" customHeight="1">
      <c r="A155" s="144">
        <v>19154</v>
      </c>
      <c r="B155" s="146" t="s">
        <v>782</v>
      </c>
      <c r="C155" s="147" t="s">
        <v>783</v>
      </c>
      <c r="D155" s="146" t="s">
        <v>359</v>
      </c>
      <c r="E155" s="147" t="s">
        <v>360</v>
      </c>
      <c r="F155" s="146" t="s">
        <v>27</v>
      </c>
      <c r="G155" s="151" t="s">
        <v>165</v>
      </c>
      <c r="H155" s="151"/>
      <c r="I155" s="151" t="s">
        <v>16</v>
      </c>
      <c r="J155" s="151" t="s">
        <v>38</v>
      </c>
      <c r="K155" s="151" t="s">
        <v>107</v>
      </c>
      <c r="L155" s="151" t="s">
        <v>313</v>
      </c>
      <c r="M155" s="151" t="s">
        <v>289</v>
      </c>
      <c r="N155" s="151" t="s">
        <v>27</v>
      </c>
      <c r="O155" s="45">
        <v>43481</v>
      </c>
      <c r="P155" s="40">
        <v>109000</v>
      </c>
      <c r="Q155" s="176"/>
      <c r="R155" s="40"/>
      <c r="S155" s="40"/>
      <c r="T155" s="40"/>
      <c r="U155" s="40"/>
      <c r="V155" s="40"/>
      <c r="W155" s="40"/>
      <c r="X155" s="41"/>
      <c r="Y155" s="41"/>
      <c r="Z155" s="40"/>
      <c r="AA155" s="156" t="s">
        <v>54</v>
      </c>
      <c r="AB155" s="153"/>
      <c r="AC155" s="166">
        <f>IF(AA155=Tables!J$5,AB155*P155,)</f>
        <v>0</v>
      </c>
      <c r="AD155" s="157"/>
      <c r="AE155" s="157"/>
      <c r="AF155" s="45"/>
      <c r="AG155" s="145"/>
      <c r="AH155" s="40"/>
      <c r="AI155" s="40"/>
      <c r="AJ155" s="146"/>
      <c r="AL155" s="146"/>
      <c r="AM155" s="146"/>
      <c r="AW155" s="40"/>
      <c r="AY155" s="40"/>
      <c r="BA155" s="40"/>
      <c r="BC155" s="40"/>
      <c r="BE155" s="40"/>
      <c r="BG155" s="40"/>
    </row>
    <row r="156" spans="1:60" s="42" customFormat="1" ht="12.75" customHeight="1">
      <c r="A156" s="144">
        <v>19155</v>
      </c>
      <c r="B156" s="146" t="s">
        <v>785</v>
      </c>
      <c r="C156" s="147" t="s">
        <v>786</v>
      </c>
      <c r="D156" s="146" t="s">
        <v>787</v>
      </c>
      <c r="E156" s="147" t="s">
        <v>788</v>
      </c>
      <c r="F156" s="146" t="s">
        <v>27</v>
      </c>
      <c r="G156" s="151" t="s">
        <v>165</v>
      </c>
      <c r="H156" s="151">
        <v>31983</v>
      </c>
      <c r="I156" s="151" t="s">
        <v>14</v>
      </c>
      <c r="J156" s="151" t="s">
        <v>145</v>
      </c>
      <c r="K156" s="151" t="s">
        <v>107</v>
      </c>
      <c r="L156" s="151" t="s">
        <v>297</v>
      </c>
      <c r="M156" s="151" t="s">
        <v>73</v>
      </c>
      <c r="N156" s="151" t="s">
        <v>27</v>
      </c>
      <c r="O156" s="149" t="s">
        <v>789</v>
      </c>
      <c r="P156" s="40">
        <v>576739</v>
      </c>
      <c r="Q156" s="176">
        <f>P156/H156</f>
        <v>18.032673607854171</v>
      </c>
      <c r="R156" s="40"/>
      <c r="S156" s="40"/>
      <c r="T156" s="40"/>
      <c r="U156" s="40"/>
      <c r="V156" s="40"/>
      <c r="W156" s="40"/>
      <c r="X156" s="41"/>
      <c r="Y156" s="41"/>
      <c r="Z156" s="40"/>
      <c r="AA156" s="152" t="s">
        <v>54</v>
      </c>
      <c r="AB156" s="153"/>
      <c r="AC156" s="166">
        <f>IF(AA156=Tables!J$5,AB156*P156,)</f>
        <v>0</v>
      </c>
      <c r="AD156" s="157"/>
      <c r="AE156" s="157"/>
      <c r="AF156" s="45"/>
      <c r="AG156" s="145"/>
      <c r="AH156" s="40"/>
      <c r="AI156" s="40"/>
      <c r="AL156" s="146" t="s">
        <v>192</v>
      </c>
      <c r="AM156" s="146" t="s">
        <v>352</v>
      </c>
      <c r="AW156" s="40"/>
      <c r="AY156" s="40"/>
      <c r="BA156" s="40"/>
      <c r="BC156" s="40"/>
      <c r="BE156" s="40"/>
      <c r="BG156" s="40"/>
    </row>
    <row r="157" spans="1:60" s="42" customFormat="1" ht="12.75" customHeight="1">
      <c r="A157" s="144">
        <v>19156</v>
      </c>
      <c r="B157" s="146" t="s">
        <v>793</v>
      </c>
      <c r="C157" s="147" t="s">
        <v>794</v>
      </c>
      <c r="D157" s="146" t="s">
        <v>795</v>
      </c>
      <c r="E157" s="147" t="s">
        <v>360</v>
      </c>
      <c r="F157" s="146" t="s">
        <v>27</v>
      </c>
      <c r="G157" s="151" t="s">
        <v>165</v>
      </c>
      <c r="H157" s="151"/>
      <c r="I157" s="155" t="s">
        <v>14</v>
      </c>
      <c r="J157" s="151" t="s">
        <v>38</v>
      </c>
      <c r="K157" s="151" t="s">
        <v>83</v>
      </c>
      <c r="L157" s="151" t="s">
        <v>317</v>
      </c>
      <c r="M157" s="151" t="s">
        <v>77</v>
      </c>
      <c r="N157" s="151" t="s">
        <v>27</v>
      </c>
      <c r="O157" s="45">
        <v>43475</v>
      </c>
      <c r="P157" s="189">
        <v>12432</v>
      </c>
      <c r="Q157" s="176"/>
      <c r="R157" s="40"/>
      <c r="S157" s="40"/>
      <c r="T157" s="40"/>
      <c r="U157" s="40"/>
      <c r="V157" s="40"/>
      <c r="W157" s="40"/>
      <c r="X157" s="41"/>
      <c r="Y157" s="41"/>
      <c r="Z157" s="40"/>
      <c r="AA157" s="152" t="s">
        <v>55</v>
      </c>
      <c r="AB157" s="153"/>
      <c r="AC157" s="166">
        <f>IF(AA157=Tables!J$5,AB157*P157,)</f>
        <v>0</v>
      </c>
      <c r="AD157" s="157"/>
      <c r="AE157" s="157"/>
      <c r="AF157" s="45"/>
      <c r="AG157" s="145"/>
      <c r="AH157" s="40"/>
      <c r="AI157" s="40"/>
      <c r="AJ157" s="146"/>
      <c r="AK157" s="146"/>
      <c r="AL157" s="146" t="s">
        <v>731</v>
      </c>
      <c r="AM157" s="146"/>
      <c r="AV157" s="146"/>
      <c r="AW157" s="40"/>
      <c r="AX157" s="146"/>
      <c r="AY157" s="40"/>
      <c r="BA157" s="148"/>
      <c r="BC157" s="40"/>
      <c r="BE157" s="40"/>
      <c r="BG157" s="40"/>
    </row>
    <row r="158" spans="1:60" s="42" customFormat="1" ht="12.75" customHeight="1">
      <c r="A158" s="144">
        <v>19157</v>
      </c>
      <c r="B158" s="146" t="s">
        <v>798</v>
      </c>
      <c r="C158" s="147" t="s">
        <v>12</v>
      </c>
      <c r="D158" s="146" t="s">
        <v>796</v>
      </c>
      <c r="E158" s="147" t="s">
        <v>799</v>
      </c>
      <c r="F158" s="146" t="s">
        <v>27</v>
      </c>
      <c r="G158" s="151" t="s">
        <v>166</v>
      </c>
      <c r="H158" s="155">
        <v>268850</v>
      </c>
      <c r="I158" s="151" t="s">
        <v>12</v>
      </c>
      <c r="J158" s="151" t="s">
        <v>38</v>
      </c>
      <c r="K158" s="151" t="s">
        <v>83</v>
      </c>
      <c r="L158" s="151" t="s">
        <v>74</v>
      </c>
      <c r="M158" s="151" t="s">
        <v>73</v>
      </c>
      <c r="N158" s="151" t="s">
        <v>27</v>
      </c>
      <c r="O158" s="45">
        <v>43487</v>
      </c>
      <c r="P158" s="189">
        <v>0</v>
      </c>
      <c r="Q158" s="176"/>
      <c r="R158" s="40"/>
      <c r="S158" s="40"/>
      <c r="T158" s="40"/>
      <c r="U158" s="40"/>
      <c r="V158" s="40"/>
      <c r="W158" s="40"/>
      <c r="X158" s="41"/>
      <c r="Y158" s="41"/>
      <c r="Z158" s="40"/>
      <c r="AA158" s="152" t="s">
        <v>66</v>
      </c>
      <c r="AB158" s="153"/>
      <c r="AC158" s="166">
        <f>IF(AA158=Tables!J$5,AB158*P158,)</f>
        <v>0</v>
      </c>
      <c r="AD158" s="157"/>
      <c r="AE158" s="157"/>
      <c r="AF158" s="45"/>
      <c r="AG158" s="145"/>
      <c r="AH158" s="40"/>
      <c r="AI158" s="40"/>
      <c r="AL158" s="146" t="s">
        <v>211</v>
      </c>
      <c r="AM158" s="146" t="s">
        <v>797</v>
      </c>
      <c r="AW158" s="40"/>
      <c r="AY158" s="40"/>
      <c r="BA158" s="40"/>
      <c r="BC158" s="40"/>
      <c r="BE158" s="40"/>
      <c r="BG158" s="40"/>
    </row>
    <row r="159" spans="1:60" s="42" customFormat="1" ht="12.75" customHeight="1">
      <c r="A159" s="144">
        <v>19158</v>
      </c>
      <c r="B159" s="146" t="s">
        <v>800</v>
      </c>
      <c r="C159" s="147" t="s">
        <v>801</v>
      </c>
      <c r="D159" s="146" t="s">
        <v>802</v>
      </c>
      <c r="E159" s="147" t="s">
        <v>745</v>
      </c>
      <c r="F159" s="146" t="s">
        <v>27</v>
      </c>
      <c r="G159" s="151" t="s">
        <v>165</v>
      </c>
      <c r="H159" s="151"/>
      <c r="I159" s="155" t="s">
        <v>16</v>
      </c>
      <c r="J159" s="155" t="s">
        <v>38</v>
      </c>
      <c r="K159" s="155" t="s">
        <v>83</v>
      </c>
      <c r="L159" s="155" t="s">
        <v>313</v>
      </c>
      <c r="M159" s="155" t="s">
        <v>289</v>
      </c>
      <c r="N159" s="155" t="s">
        <v>27</v>
      </c>
      <c r="O159" s="149" t="s">
        <v>471</v>
      </c>
      <c r="P159" s="189">
        <v>522000</v>
      </c>
      <c r="Q159" s="176"/>
      <c r="R159" s="40"/>
      <c r="S159" s="40"/>
      <c r="T159" s="40"/>
      <c r="U159" s="40"/>
      <c r="V159" s="40"/>
      <c r="W159" s="40"/>
      <c r="X159" s="41"/>
      <c r="Y159" s="41"/>
      <c r="Z159" s="40"/>
      <c r="AA159" s="152" t="s">
        <v>55</v>
      </c>
      <c r="AB159" s="153"/>
      <c r="AC159" s="166">
        <f>IF(AA159=Tables!J$5,AB159*P159,)</f>
        <v>0</v>
      </c>
      <c r="AD159" s="157"/>
      <c r="AE159" s="157"/>
      <c r="AF159" s="45"/>
      <c r="AG159" s="145"/>
      <c r="AH159" s="40"/>
      <c r="AI159" s="40"/>
      <c r="AL159" s="146"/>
      <c r="AM159" s="146"/>
      <c r="AW159" s="40"/>
      <c r="AY159" s="40"/>
      <c r="BA159" s="40"/>
      <c r="BC159" s="40"/>
      <c r="BE159" s="40"/>
      <c r="BG159" s="40"/>
    </row>
    <row r="160" spans="1:60" s="42" customFormat="1" ht="12.75" customHeight="1">
      <c r="A160" s="144">
        <v>19159</v>
      </c>
      <c r="B160" s="146" t="s">
        <v>803</v>
      </c>
      <c r="C160" s="147" t="s">
        <v>804</v>
      </c>
      <c r="D160" s="146" t="s">
        <v>805</v>
      </c>
      <c r="E160" s="147" t="s">
        <v>360</v>
      </c>
      <c r="F160" s="146" t="s">
        <v>27</v>
      </c>
      <c r="G160" s="151" t="s">
        <v>165</v>
      </c>
      <c r="H160" s="155" t="s">
        <v>806</v>
      </c>
      <c r="I160" s="151" t="s">
        <v>12</v>
      </c>
      <c r="J160" s="177" t="s">
        <v>38</v>
      </c>
      <c r="K160" s="177" t="s">
        <v>807</v>
      </c>
      <c r="L160" s="168" t="s">
        <v>342</v>
      </c>
      <c r="M160" s="168" t="s">
        <v>73</v>
      </c>
      <c r="N160" s="177" t="s">
        <v>27</v>
      </c>
      <c r="O160" s="45">
        <v>43483</v>
      </c>
      <c r="P160" s="189">
        <v>228583</v>
      </c>
      <c r="Q160" s="176"/>
      <c r="R160" s="40"/>
      <c r="S160" s="40"/>
      <c r="T160" s="40"/>
      <c r="U160" s="40"/>
      <c r="V160" s="40"/>
      <c r="W160" s="40"/>
      <c r="X160" s="41"/>
      <c r="Y160" s="41"/>
      <c r="Z160" s="40"/>
      <c r="AA160" s="196" t="s">
        <v>55</v>
      </c>
      <c r="AB160" s="153"/>
      <c r="AC160" s="166">
        <f>IF(AA160=Tables!J$5,AB160*P160,)</f>
        <v>0</v>
      </c>
      <c r="AD160" s="157"/>
      <c r="AE160" s="157"/>
      <c r="AF160" s="45"/>
      <c r="AG160" s="145"/>
      <c r="AH160" s="40"/>
      <c r="AI160" s="40"/>
      <c r="AL160" s="146"/>
      <c r="AM160" s="146"/>
      <c r="AV160" s="146"/>
      <c r="AW160" s="40"/>
      <c r="AY160" s="40"/>
      <c r="BA160" s="40"/>
      <c r="BC160" s="40"/>
      <c r="BE160" s="40"/>
      <c r="BG160" s="40"/>
    </row>
    <row r="161" spans="1:61" s="42" customFormat="1" ht="12.75" customHeight="1">
      <c r="A161" s="172" t="s">
        <v>808</v>
      </c>
      <c r="B161" s="146" t="s">
        <v>813</v>
      </c>
      <c r="C161" s="147" t="s">
        <v>814</v>
      </c>
      <c r="D161" s="146" t="s">
        <v>815</v>
      </c>
      <c r="E161" s="147" t="s">
        <v>524</v>
      </c>
      <c r="F161" s="146" t="s">
        <v>27</v>
      </c>
      <c r="G161" s="151" t="s">
        <v>165</v>
      </c>
      <c r="H161" s="151">
        <v>4659</v>
      </c>
      <c r="I161" s="155" t="s">
        <v>12</v>
      </c>
      <c r="J161" s="151" t="s">
        <v>38</v>
      </c>
      <c r="K161" s="151" t="s">
        <v>83</v>
      </c>
      <c r="L161" s="155" t="s">
        <v>297</v>
      </c>
      <c r="M161" s="155" t="s">
        <v>73</v>
      </c>
      <c r="N161" s="155" t="s">
        <v>27</v>
      </c>
      <c r="O161" s="45">
        <v>43488</v>
      </c>
      <c r="P161" s="193" t="s">
        <v>650</v>
      </c>
      <c r="Q161" s="181" t="s">
        <v>1108</v>
      </c>
      <c r="R161" s="40"/>
      <c r="S161" s="40"/>
      <c r="T161" s="40"/>
      <c r="U161" s="40"/>
      <c r="V161" s="40"/>
      <c r="W161" s="40"/>
      <c r="X161" s="41"/>
      <c r="Y161" s="41"/>
      <c r="Z161" s="40"/>
      <c r="AA161" s="156" t="s">
        <v>66</v>
      </c>
      <c r="AB161" s="153"/>
      <c r="AC161" s="166">
        <f>IF(AA161=Tables!J$5,AB161*P161,)</f>
        <v>0</v>
      </c>
      <c r="AD161" s="157"/>
      <c r="AE161" s="157"/>
      <c r="AF161" s="45"/>
      <c r="AG161" s="145"/>
      <c r="AH161" s="40"/>
      <c r="AI161" s="40"/>
      <c r="AL161" s="146" t="s">
        <v>250</v>
      </c>
      <c r="AM161" s="146"/>
      <c r="AV161" s="146" t="s">
        <v>1096</v>
      </c>
      <c r="AW161" s="40"/>
      <c r="AX161" s="146" t="s">
        <v>1097</v>
      </c>
      <c r="AY161" s="40"/>
      <c r="BA161" s="40"/>
      <c r="BC161" s="40"/>
      <c r="BE161" s="40"/>
      <c r="BG161" s="40"/>
      <c r="BI161" s="146"/>
    </row>
    <row r="162" spans="1:61" s="42" customFormat="1" ht="12.75" customHeight="1">
      <c r="A162" s="144">
        <v>19161</v>
      </c>
      <c r="B162" s="146" t="s">
        <v>816</v>
      </c>
      <c r="C162" s="147" t="s">
        <v>362</v>
      </c>
      <c r="D162" s="146" t="s">
        <v>817</v>
      </c>
      <c r="E162" s="147" t="s">
        <v>360</v>
      </c>
      <c r="F162" s="146" t="s">
        <v>27</v>
      </c>
      <c r="G162" s="151" t="s">
        <v>165</v>
      </c>
      <c r="H162" s="151"/>
      <c r="I162" s="151" t="s">
        <v>12</v>
      </c>
      <c r="J162" s="151" t="s">
        <v>145</v>
      </c>
      <c r="K162" s="151" t="s">
        <v>83</v>
      </c>
      <c r="L162" s="151" t="s">
        <v>72</v>
      </c>
      <c r="M162" s="151" t="s">
        <v>73</v>
      </c>
      <c r="N162" s="151" t="s">
        <v>27</v>
      </c>
      <c r="O162" s="45">
        <v>43481</v>
      </c>
      <c r="P162" s="40">
        <v>171569</v>
      </c>
      <c r="Q162" s="176"/>
      <c r="R162" s="40"/>
      <c r="S162" s="40"/>
      <c r="T162" s="40"/>
      <c r="U162" s="40"/>
      <c r="V162" s="40"/>
      <c r="W162" s="40"/>
      <c r="X162" s="41">
        <v>0.15</v>
      </c>
      <c r="Y162" s="41">
        <v>0.05</v>
      </c>
      <c r="Z162" s="40"/>
      <c r="AA162" s="152" t="s">
        <v>55</v>
      </c>
      <c r="AB162" s="153">
        <v>0.3</v>
      </c>
      <c r="AC162" s="166">
        <f>IF(AA162=Tables!J$5,AB162*P162,)</f>
        <v>51470.7</v>
      </c>
      <c r="AD162" s="157"/>
      <c r="AE162" s="157"/>
      <c r="AF162" s="45"/>
      <c r="AG162" s="145"/>
      <c r="AH162" s="40"/>
      <c r="AI162" s="40"/>
      <c r="AL162" s="146" t="s">
        <v>211</v>
      </c>
      <c r="AM162" s="146" t="s">
        <v>818</v>
      </c>
      <c r="AW162" s="40"/>
      <c r="AY162" s="40"/>
      <c r="BA162" s="40"/>
      <c r="BC162" s="40"/>
      <c r="BE162" s="40"/>
      <c r="BG162" s="40"/>
    </row>
    <row r="163" spans="1:61" s="42" customFormat="1" ht="12.75" customHeight="1">
      <c r="A163" s="144">
        <v>19162</v>
      </c>
      <c r="B163" s="146" t="s">
        <v>819</v>
      </c>
      <c r="C163" s="147" t="s">
        <v>820</v>
      </c>
      <c r="D163" s="146" t="s">
        <v>513</v>
      </c>
      <c r="E163" s="147" t="s">
        <v>514</v>
      </c>
      <c r="F163" s="146" t="s">
        <v>27</v>
      </c>
      <c r="G163" s="151" t="s">
        <v>165</v>
      </c>
      <c r="H163" s="151"/>
      <c r="I163" s="151" t="s">
        <v>12</v>
      </c>
      <c r="J163" s="151" t="s">
        <v>38</v>
      </c>
      <c r="K163" s="151" t="s">
        <v>107</v>
      </c>
      <c r="L163" s="151" t="s">
        <v>158</v>
      </c>
      <c r="M163" s="151" t="s">
        <v>289</v>
      </c>
      <c r="N163" s="151" t="s">
        <v>27</v>
      </c>
      <c r="O163" s="45">
        <v>43481</v>
      </c>
      <c r="P163" s="40">
        <v>940</v>
      </c>
      <c r="Q163" s="176"/>
      <c r="R163" s="40"/>
      <c r="S163" s="40"/>
      <c r="T163" s="40"/>
      <c r="U163" s="40"/>
      <c r="V163" s="40"/>
      <c r="W163" s="40"/>
      <c r="X163" s="41"/>
      <c r="Y163" s="41"/>
      <c r="Z163" s="40"/>
      <c r="AA163" s="194" t="s">
        <v>56</v>
      </c>
      <c r="AB163" s="153"/>
      <c r="AC163" s="166">
        <f>IF(AA163=Tables!J$5,AB163*P163,)</f>
        <v>0</v>
      </c>
      <c r="AD163" s="157"/>
      <c r="AE163" s="157"/>
      <c r="AF163" s="45"/>
      <c r="AG163" s="145"/>
      <c r="AH163" s="40"/>
      <c r="AI163" s="40"/>
      <c r="AL163" s="146"/>
      <c r="AM163" s="146"/>
      <c r="AW163" s="40"/>
      <c r="AY163" s="40"/>
      <c r="BA163" s="40"/>
      <c r="BC163" s="40"/>
      <c r="BE163" s="40"/>
      <c r="BG163" s="40"/>
    </row>
    <row r="164" spans="1:61" s="42" customFormat="1" ht="12.75" customHeight="1">
      <c r="A164" s="144">
        <v>19163</v>
      </c>
      <c r="B164" s="146" t="s">
        <v>821</v>
      </c>
      <c r="C164" s="147" t="s">
        <v>822</v>
      </c>
      <c r="D164" s="146" t="s">
        <v>795</v>
      </c>
      <c r="E164" s="147" t="s">
        <v>360</v>
      </c>
      <c r="F164" s="146" t="s">
        <v>27</v>
      </c>
      <c r="G164" s="151" t="s">
        <v>165</v>
      </c>
      <c r="H164" s="151">
        <v>21150</v>
      </c>
      <c r="I164" s="151" t="s">
        <v>14</v>
      </c>
      <c r="J164" s="151" t="s">
        <v>38</v>
      </c>
      <c r="K164" s="151" t="s">
        <v>83</v>
      </c>
      <c r="L164" s="151" t="s">
        <v>297</v>
      </c>
      <c r="M164" s="151" t="s">
        <v>73</v>
      </c>
      <c r="N164" s="151" t="s">
        <v>27</v>
      </c>
      <c r="O164" s="45">
        <v>43490</v>
      </c>
      <c r="P164" s="40">
        <v>1281851</v>
      </c>
      <c r="Q164" s="176">
        <f>P164/H164</f>
        <v>60.607612293144207</v>
      </c>
      <c r="R164" s="40"/>
      <c r="S164" s="40"/>
      <c r="T164" s="40"/>
      <c r="U164" s="40"/>
      <c r="V164" s="40"/>
      <c r="W164" s="40"/>
      <c r="X164" s="41"/>
      <c r="Y164" s="41"/>
      <c r="Z164" s="40"/>
      <c r="AA164" s="152" t="s">
        <v>56</v>
      </c>
      <c r="AB164" s="153"/>
      <c r="AC164" s="166">
        <f>IF(AA164=Tables!J$5,AB164*P164,)</f>
        <v>0</v>
      </c>
      <c r="AD164" s="157"/>
      <c r="AE164" s="157"/>
      <c r="AF164" s="45"/>
      <c r="AG164" s="145"/>
      <c r="AH164" s="40"/>
      <c r="AI164" s="40"/>
      <c r="AL164" s="146" t="s">
        <v>731</v>
      </c>
      <c r="AM164" s="146" t="s">
        <v>823</v>
      </c>
      <c r="AO164" s="146"/>
      <c r="AV164" s="146"/>
      <c r="AW164" s="40"/>
      <c r="AY164" s="40"/>
      <c r="BA164" s="40"/>
      <c r="BC164" s="40"/>
      <c r="BE164" s="40"/>
      <c r="BG164" s="40"/>
    </row>
    <row r="165" spans="1:61" s="42" customFormat="1" ht="12.75" customHeight="1">
      <c r="A165" s="144">
        <v>19164</v>
      </c>
      <c r="B165" s="146" t="s">
        <v>825</v>
      </c>
      <c r="C165" s="147" t="s">
        <v>826</v>
      </c>
      <c r="D165" s="146" t="s">
        <v>359</v>
      </c>
      <c r="E165" s="147" t="s">
        <v>360</v>
      </c>
      <c r="F165" s="146" t="s">
        <v>27</v>
      </c>
      <c r="G165" s="151" t="s">
        <v>165</v>
      </c>
      <c r="H165" s="151">
        <v>37542</v>
      </c>
      <c r="I165" s="151" t="s">
        <v>16</v>
      </c>
      <c r="J165" s="151" t="s">
        <v>145</v>
      </c>
      <c r="K165" s="151" t="s">
        <v>83</v>
      </c>
      <c r="L165" s="151" t="s">
        <v>72</v>
      </c>
      <c r="M165" s="151" t="s">
        <v>73</v>
      </c>
      <c r="N165" s="151" t="s">
        <v>27</v>
      </c>
      <c r="O165" s="149">
        <v>43483</v>
      </c>
      <c r="P165" s="40">
        <v>1766013</v>
      </c>
      <c r="Q165" s="176">
        <f t="shared" ref="Q165" si="0">P165/H165</f>
        <v>47.04099408662298</v>
      </c>
      <c r="R165" s="40"/>
      <c r="S165" s="40"/>
      <c r="T165" s="40"/>
      <c r="U165" s="40"/>
      <c r="V165" s="40"/>
      <c r="W165" s="40"/>
      <c r="X165" s="41">
        <v>0.18</v>
      </c>
      <c r="Y165" s="41">
        <v>0.05</v>
      </c>
      <c r="Z165" s="40"/>
      <c r="AA165" s="152" t="s">
        <v>55</v>
      </c>
      <c r="AB165" s="153">
        <v>0.3</v>
      </c>
      <c r="AC165" s="166">
        <f>IF(AA165=Tables!J$5,AB165*P165,)</f>
        <v>529803.9</v>
      </c>
      <c r="AD165" s="157"/>
      <c r="AE165" s="157"/>
      <c r="AF165" s="45"/>
      <c r="AG165" s="145"/>
      <c r="AH165" s="40"/>
      <c r="AI165" s="40"/>
      <c r="AL165" s="42" t="s">
        <v>192</v>
      </c>
      <c r="AM165" s="146" t="s">
        <v>827</v>
      </c>
      <c r="AO165" s="146"/>
      <c r="AW165" s="40"/>
      <c r="AY165" s="40"/>
      <c r="BA165" s="40"/>
      <c r="BC165" s="40"/>
      <c r="BE165" s="40"/>
      <c r="BG165" s="40"/>
    </row>
    <row r="166" spans="1:61" s="42" customFormat="1" ht="12.75" customHeight="1">
      <c r="A166" s="144">
        <v>19165</v>
      </c>
      <c r="B166" s="146" t="s">
        <v>828</v>
      </c>
      <c r="C166" s="147" t="s">
        <v>829</v>
      </c>
      <c r="D166" s="146"/>
      <c r="E166" s="147" t="s">
        <v>616</v>
      </c>
      <c r="F166" s="146" t="s">
        <v>27</v>
      </c>
      <c r="G166" s="151" t="s">
        <v>166</v>
      </c>
      <c r="H166" s="151"/>
      <c r="I166" s="151" t="s">
        <v>14</v>
      </c>
      <c r="J166" s="151" t="s">
        <v>38</v>
      </c>
      <c r="K166" s="151" t="s">
        <v>83</v>
      </c>
      <c r="L166" s="151" t="s">
        <v>74</v>
      </c>
      <c r="M166" s="151" t="s">
        <v>73</v>
      </c>
      <c r="N166" s="151" t="s">
        <v>27</v>
      </c>
      <c r="O166" s="149">
        <v>43482</v>
      </c>
      <c r="P166" s="40">
        <v>5000</v>
      </c>
      <c r="Q166" s="176"/>
      <c r="R166" s="40"/>
      <c r="S166" s="40"/>
      <c r="T166" s="40"/>
      <c r="U166" s="40"/>
      <c r="V166" s="40"/>
      <c r="W166" s="40"/>
      <c r="X166" s="41"/>
      <c r="Y166" s="41"/>
      <c r="Z166" s="40"/>
      <c r="AA166" s="156" t="s">
        <v>56</v>
      </c>
      <c r="AB166" s="153"/>
      <c r="AC166" s="166">
        <f>IF(AA166=Tables!J$5,AB166*P166,)</f>
        <v>0</v>
      </c>
      <c r="AD166" s="157"/>
      <c r="AE166" s="157"/>
      <c r="AF166" s="45"/>
      <c r="AG166" s="145"/>
      <c r="AH166" s="40"/>
      <c r="AI166" s="40"/>
      <c r="AL166" s="146" t="s">
        <v>201</v>
      </c>
      <c r="AM166" s="146" t="s">
        <v>830</v>
      </c>
      <c r="AW166" s="40"/>
      <c r="AY166" s="40"/>
      <c r="BA166" s="40"/>
      <c r="BC166" s="40"/>
      <c r="BE166" s="40"/>
      <c r="BG166" s="40"/>
    </row>
    <row r="167" spans="1:61" s="42" customFormat="1" ht="12.75" customHeight="1">
      <c r="A167" s="144">
        <v>19166</v>
      </c>
      <c r="B167" s="146" t="s">
        <v>831</v>
      </c>
      <c r="C167" s="147" t="s">
        <v>832</v>
      </c>
      <c r="D167" s="146" t="s">
        <v>359</v>
      </c>
      <c r="E167" s="147" t="s">
        <v>360</v>
      </c>
      <c r="F167" s="146" t="s">
        <v>27</v>
      </c>
      <c r="G167" s="155" t="s">
        <v>165</v>
      </c>
      <c r="H167" s="151"/>
      <c r="I167" s="155" t="s">
        <v>16</v>
      </c>
      <c r="J167" s="155" t="s">
        <v>38</v>
      </c>
      <c r="K167" s="155" t="s">
        <v>107</v>
      </c>
      <c r="L167" s="155" t="s">
        <v>313</v>
      </c>
      <c r="M167" s="155" t="s">
        <v>289</v>
      </c>
      <c r="N167" s="155" t="s">
        <v>27</v>
      </c>
      <c r="O167" s="45">
        <v>43482</v>
      </c>
      <c r="P167" s="40">
        <v>6986</v>
      </c>
      <c r="Q167" s="176"/>
      <c r="R167" s="40"/>
      <c r="S167" s="40"/>
      <c r="T167" s="40"/>
      <c r="U167" s="40"/>
      <c r="V167" s="40"/>
      <c r="W167" s="40"/>
      <c r="X167" s="41"/>
      <c r="Y167" s="41"/>
      <c r="Z167" s="40"/>
      <c r="AA167" s="196" t="s">
        <v>58</v>
      </c>
      <c r="AB167" s="153"/>
      <c r="AC167" s="166">
        <f>IF(AA167=Tables!J$5,AB167*P167,)</f>
        <v>0</v>
      </c>
      <c r="AD167" s="157"/>
      <c r="AE167" s="157"/>
      <c r="AF167" s="45"/>
      <c r="AG167" s="145"/>
      <c r="AH167" s="40"/>
      <c r="AI167" s="40"/>
      <c r="AL167" s="146"/>
      <c r="AM167" s="146"/>
      <c r="AW167" s="40"/>
      <c r="AY167" s="40"/>
      <c r="BA167" s="40"/>
      <c r="BC167" s="40"/>
      <c r="BE167" s="40"/>
      <c r="BG167" s="40"/>
    </row>
    <row r="168" spans="1:61" s="42" customFormat="1" ht="12.75" customHeight="1">
      <c r="A168" s="144">
        <v>19167</v>
      </c>
      <c r="B168" s="146" t="s">
        <v>833</v>
      </c>
      <c r="C168" s="147" t="s">
        <v>834</v>
      </c>
      <c r="D168" s="146" t="s">
        <v>835</v>
      </c>
      <c r="E168" s="147" t="s">
        <v>836</v>
      </c>
      <c r="F168" s="146" t="s">
        <v>27</v>
      </c>
      <c r="G168" s="151" t="s">
        <v>165</v>
      </c>
      <c r="H168" s="151"/>
      <c r="I168" s="155" t="s">
        <v>13</v>
      </c>
      <c r="J168" s="155" t="s">
        <v>38</v>
      </c>
      <c r="K168" s="155" t="s">
        <v>107</v>
      </c>
      <c r="L168" s="155" t="s">
        <v>158</v>
      </c>
      <c r="M168" s="151" t="s">
        <v>289</v>
      </c>
      <c r="N168" s="151" t="s">
        <v>27</v>
      </c>
      <c r="O168" s="45">
        <v>43483</v>
      </c>
      <c r="P168" s="40">
        <v>3700</v>
      </c>
      <c r="Q168" s="176"/>
      <c r="R168" s="40"/>
      <c r="S168" s="40"/>
      <c r="T168" s="40"/>
      <c r="U168" s="40"/>
      <c r="V168" s="40"/>
      <c r="W168" s="40"/>
      <c r="X168" s="41"/>
      <c r="Y168" s="41"/>
      <c r="Z168" s="40"/>
      <c r="AA168" s="156" t="s">
        <v>58</v>
      </c>
      <c r="AB168" s="153"/>
      <c r="AC168" s="166">
        <f>IF(AA168=Tables!J$5,AB168*P168,)</f>
        <v>0</v>
      </c>
      <c r="AD168" s="157"/>
      <c r="AE168" s="157"/>
      <c r="AF168" s="45"/>
      <c r="AG168" s="145"/>
      <c r="AH168" s="40"/>
      <c r="AI168" s="40"/>
      <c r="AK168" s="146"/>
      <c r="AL168" s="146"/>
      <c r="AM168" s="146"/>
      <c r="AW168" s="40"/>
      <c r="AY168" s="40"/>
      <c r="BA168" s="40"/>
      <c r="BC168" s="40"/>
      <c r="BE168" s="40"/>
      <c r="BG168" s="40"/>
    </row>
    <row r="169" spans="1:61" s="42" customFormat="1" ht="12.75" customHeight="1">
      <c r="A169" s="144">
        <v>19168</v>
      </c>
      <c r="B169" s="146" t="s">
        <v>837</v>
      </c>
      <c r="C169" s="147" t="s">
        <v>838</v>
      </c>
      <c r="D169" s="146" t="s">
        <v>811</v>
      </c>
      <c r="E169" s="147" t="s">
        <v>812</v>
      </c>
      <c r="F169" s="146" t="s">
        <v>27</v>
      </c>
      <c r="G169" s="151" t="s">
        <v>165</v>
      </c>
      <c r="H169" s="151"/>
      <c r="I169" s="155" t="s">
        <v>13</v>
      </c>
      <c r="J169" s="155" t="s">
        <v>38</v>
      </c>
      <c r="K169" s="151" t="s">
        <v>107</v>
      </c>
      <c r="L169" s="151" t="s">
        <v>158</v>
      </c>
      <c r="M169" s="197" t="s">
        <v>289</v>
      </c>
      <c r="N169" s="197" t="s">
        <v>27</v>
      </c>
      <c r="O169" s="195">
        <v>43494</v>
      </c>
      <c r="P169" s="198">
        <v>9440</v>
      </c>
      <c r="Q169" s="192"/>
      <c r="R169" s="189"/>
      <c r="S169" s="189"/>
      <c r="T169" s="189"/>
      <c r="U169" s="189"/>
      <c r="V169" s="189"/>
      <c r="W169" s="189"/>
      <c r="X169" s="191"/>
      <c r="Y169" s="191"/>
      <c r="Z169" s="189"/>
      <c r="AA169" s="194" t="s">
        <v>58</v>
      </c>
      <c r="AB169" s="153"/>
      <c r="AC169" s="166">
        <f>IF(AA169=Tables!J$5,AB169*P169,)</f>
        <v>0</v>
      </c>
      <c r="AD169" s="157"/>
      <c r="AE169" s="157"/>
      <c r="AF169" s="45"/>
      <c r="AG169" s="145"/>
      <c r="AH169" s="40"/>
      <c r="AI169" s="40"/>
      <c r="AL169" s="146"/>
      <c r="AM169" s="146"/>
      <c r="AW169" s="40"/>
      <c r="AY169" s="40"/>
      <c r="BA169" s="40"/>
      <c r="BC169" s="40"/>
      <c r="BE169" s="40"/>
      <c r="BG169" s="40"/>
    </row>
    <row r="170" spans="1:61" s="42" customFormat="1" ht="12.75" customHeight="1">
      <c r="A170" s="144">
        <v>19169</v>
      </c>
      <c r="B170" s="146" t="s">
        <v>842</v>
      </c>
      <c r="C170" s="147" t="s">
        <v>843</v>
      </c>
      <c r="D170" s="146" t="s">
        <v>359</v>
      </c>
      <c r="E170" s="147" t="s">
        <v>360</v>
      </c>
      <c r="F170" s="146" t="s">
        <v>27</v>
      </c>
      <c r="G170" s="151" t="s">
        <v>165</v>
      </c>
      <c r="H170" s="151"/>
      <c r="I170" s="155" t="s">
        <v>16</v>
      </c>
      <c r="J170" s="151" t="s">
        <v>38</v>
      </c>
      <c r="K170" s="151" t="s">
        <v>107</v>
      </c>
      <c r="L170" s="151" t="s">
        <v>313</v>
      </c>
      <c r="M170" s="151" t="s">
        <v>289</v>
      </c>
      <c r="N170" s="151" t="s">
        <v>27</v>
      </c>
      <c r="O170" s="199" t="s">
        <v>471</v>
      </c>
      <c r="P170" s="40">
        <v>8004</v>
      </c>
      <c r="Q170" s="176"/>
      <c r="R170" s="40"/>
      <c r="S170" s="40"/>
      <c r="T170" s="40"/>
      <c r="U170" s="40"/>
      <c r="V170" s="40"/>
      <c r="W170" s="40"/>
      <c r="X170" s="41"/>
      <c r="Y170" s="41"/>
      <c r="Z170" s="40"/>
      <c r="AA170" s="194" t="s">
        <v>58</v>
      </c>
      <c r="AB170" s="153"/>
      <c r="AC170" s="166">
        <f>IF(AA170=Tables!J$5,AB170*P170,)</f>
        <v>0</v>
      </c>
      <c r="AD170" s="157"/>
      <c r="AE170" s="157"/>
      <c r="AF170" s="45"/>
      <c r="AG170" s="145"/>
      <c r="AH170" s="40"/>
      <c r="AI170" s="40"/>
      <c r="AL170" s="146"/>
      <c r="AM170" s="146"/>
      <c r="AW170" s="40"/>
      <c r="AY170" s="40"/>
      <c r="BA170" s="40"/>
      <c r="BC170" s="40"/>
      <c r="BE170" s="40"/>
      <c r="BG170" s="40"/>
    </row>
    <row r="171" spans="1:61" s="42" customFormat="1" ht="12.75" customHeight="1">
      <c r="A171" s="144">
        <v>19170</v>
      </c>
      <c r="B171" s="146" t="s">
        <v>839</v>
      </c>
      <c r="C171" s="147" t="s">
        <v>362</v>
      </c>
      <c r="D171" s="146" t="s">
        <v>840</v>
      </c>
      <c r="E171" s="147" t="s">
        <v>360</v>
      </c>
      <c r="F171" s="146" t="s">
        <v>27</v>
      </c>
      <c r="G171" s="155" t="s">
        <v>165</v>
      </c>
      <c r="H171" s="151">
        <v>19333</v>
      </c>
      <c r="I171" s="155" t="s">
        <v>12</v>
      </c>
      <c r="J171" s="155" t="s">
        <v>39</v>
      </c>
      <c r="K171" s="151" t="s">
        <v>83</v>
      </c>
      <c r="L171" s="155" t="s">
        <v>342</v>
      </c>
      <c r="M171" s="155" t="s">
        <v>73</v>
      </c>
      <c r="N171" s="155" t="s">
        <v>27</v>
      </c>
      <c r="O171" s="45">
        <v>43489</v>
      </c>
      <c r="P171" s="189">
        <v>284355</v>
      </c>
      <c r="Q171" s="176">
        <f t="shared" ref="Q171:Q186" si="1">P171/H171</f>
        <v>14.708270832255728</v>
      </c>
      <c r="R171" s="40"/>
      <c r="S171" s="40"/>
      <c r="T171" s="40"/>
      <c r="U171" s="40"/>
      <c r="V171" s="40"/>
      <c r="W171" s="40"/>
      <c r="X171" s="41"/>
      <c r="Y171" s="41"/>
      <c r="Z171" s="40"/>
      <c r="AA171" s="156" t="s">
        <v>54</v>
      </c>
      <c r="AB171" s="153">
        <v>0.3</v>
      </c>
      <c r="AC171" s="166">
        <f>IF(AA171=Tables!J$5,AB171*P171,)</f>
        <v>0</v>
      </c>
      <c r="AD171" s="157"/>
      <c r="AE171" s="157"/>
      <c r="AF171" s="45"/>
      <c r="AG171" s="145"/>
      <c r="AH171" s="40"/>
      <c r="AI171" s="40"/>
      <c r="AL171" s="146" t="s">
        <v>211</v>
      </c>
      <c r="AM171" s="146" t="s">
        <v>841</v>
      </c>
      <c r="AN171" s="42" t="s">
        <v>245</v>
      </c>
      <c r="AO171" s="146" t="s">
        <v>385</v>
      </c>
      <c r="AW171" s="40"/>
      <c r="AY171" s="40"/>
      <c r="BA171" s="40"/>
      <c r="BC171" s="40"/>
      <c r="BE171" s="40"/>
      <c r="BG171" s="40"/>
    </row>
    <row r="172" spans="1:61" s="42" customFormat="1" ht="12.75" customHeight="1">
      <c r="A172" s="144">
        <v>19171</v>
      </c>
      <c r="B172" s="146" t="s">
        <v>844</v>
      </c>
      <c r="C172" s="147" t="s">
        <v>845</v>
      </c>
      <c r="D172" s="146" t="s">
        <v>359</v>
      </c>
      <c r="E172" s="147" t="s">
        <v>360</v>
      </c>
      <c r="F172" s="146" t="s">
        <v>27</v>
      </c>
      <c r="G172" s="151" t="s">
        <v>165</v>
      </c>
      <c r="H172" s="151"/>
      <c r="I172" s="151" t="s">
        <v>16</v>
      </c>
      <c r="J172" s="151" t="s">
        <v>38</v>
      </c>
      <c r="K172" s="151" t="s">
        <v>83</v>
      </c>
      <c r="L172" s="151" t="s">
        <v>313</v>
      </c>
      <c r="M172" s="151" t="s">
        <v>289</v>
      </c>
      <c r="N172" s="151" t="s">
        <v>27</v>
      </c>
      <c r="O172" s="45">
        <v>43488</v>
      </c>
      <c r="P172" s="189">
        <v>0</v>
      </c>
      <c r="Q172" s="176"/>
      <c r="R172" s="40"/>
      <c r="S172" s="40"/>
      <c r="T172" s="40"/>
      <c r="U172" s="40"/>
      <c r="V172" s="40"/>
      <c r="W172" s="40"/>
      <c r="X172" s="41"/>
      <c r="Y172" s="41"/>
      <c r="Z172" s="40"/>
      <c r="AA172" s="152" t="s">
        <v>58</v>
      </c>
      <c r="AB172" s="153"/>
      <c r="AC172" s="166">
        <f>IF(AA172=Tables!J$5,AB172*P172,)</f>
        <v>0</v>
      </c>
      <c r="AD172" s="157"/>
      <c r="AE172" s="157"/>
      <c r="AF172" s="45"/>
      <c r="AG172" s="145"/>
      <c r="AH172" s="40"/>
      <c r="AI172" s="40"/>
      <c r="AL172" s="146"/>
      <c r="AM172" s="146"/>
      <c r="AW172" s="40"/>
      <c r="AY172" s="40"/>
      <c r="BA172" s="40"/>
      <c r="BC172" s="40"/>
      <c r="BE172" s="40"/>
      <c r="BG172" s="40"/>
    </row>
    <row r="173" spans="1:61" s="42" customFormat="1" ht="12.75" customHeight="1">
      <c r="A173" s="144">
        <v>19172</v>
      </c>
      <c r="B173" s="146" t="s">
        <v>846</v>
      </c>
      <c r="C173" s="147" t="s">
        <v>847</v>
      </c>
      <c r="D173" s="146" t="s">
        <v>849</v>
      </c>
      <c r="E173" s="147" t="s">
        <v>848</v>
      </c>
      <c r="F173" s="146" t="s">
        <v>27</v>
      </c>
      <c r="G173" s="151" t="s">
        <v>165</v>
      </c>
      <c r="H173" s="151"/>
      <c r="I173" s="151" t="s">
        <v>12</v>
      </c>
      <c r="J173" s="151" t="s">
        <v>38</v>
      </c>
      <c r="K173" s="151" t="s">
        <v>107</v>
      </c>
      <c r="L173" s="151" t="s">
        <v>158</v>
      </c>
      <c r="M173" s="151" t="s">
        <v>289</v>
      </c>
      <c r="N173" s="151" t="s">
        <v>27</v>
      </c>
      <c r="O173" s="45">
        <v>43487</v>
      </c>
      <c r="P173" s="40">
        <v>1740</v>
      </c>
      <c r="Q173" s="176"/>
      <c r="R173" s="40"/>
      <c r="S173" s="40"/>
      <c r="T173" s="40"/>
      <c r="U173" s="40"/>
      <c r="V173" s="40"/>
      <c r="W173" s="40"/>
      <c r="X173" s="41"/>
      <c r="Y173" s="41"/>
      <c r="Z173" s="40"/>
      <c r="AA173" s="152" t="s">
        <v>56</v>
      </c>
      <c r="AB173" s="153"/>
      <c r="AC173" s="166">
        <f>IF(AA173=Tables!J$5,AB173*P173,)</f>
        <v>0</v>
      </c>
      <c r="AD173" s="157"/>
      <c r="AE173" s="157"/>
      <c r="AF173" s="45"/>
      <c r="AG173" s="145"/>
      <c r="AH173" s="40"/>
      <c r="AI173" s="40"/>
      <c r="AL173" s="146"/>
      <c r="AM173" s="146"/>
      <c r="AW173" s="40"/>
      <c r="AY173" s="40"/>
      <c r="BA173" s="40"/>
      <c r="BC173" s="40"/>
      <c r="BE173" s="40"/>
      <c r="BG173" s="40"/>
    </row>
    <row r="174" spans="1:61" s="42" customFormat="1" ht="12.75" customHeight="1">
      <c r="A174" s="144">
        <v>19173</v>
      </c>
      <c r="B174" s="146" t="s">
        <v>850</v>
      </c>
      <c r="C174" s="147" t="s">
        <v>851</v>
      </c>
      <c r="D174" s="146" t="s">
        <v>359</v>
      </c>
      <c r="E174" s="147" t="s">
        <v>360</v>
      </c>
      <c r="F174" s="146" t="s">
        <v>27</v>
      </c>
      <c r="G174" s="151" t="s">
        <v>165</v>
      </c>
      <c r="H174" s="151"/>
      <c r="I174" s="151" t="s">
        <v>16</v>
      </c>
      <c r="J174" s="151" t="s">
        <v>38</v>
      </c>
      <c r="K174" s="151" t="s">
        <v>107</v>
      </c>
      <c r="L174" s="151" t="s">
        <v>313</v>
      </c>
      <c r="M174" s="151" t="s">
        <v>289</v>
      </c>
      <c r="N174" s="151" t="s">
        <v>27</v>
      </c>
      <c r="O174" s="45">
        <v>43489</v>
      </c>
      <c r="P174" s="40">
        <v>9749</v>
      </c>
      <c r="Q174" s="176"/>
      <c r="R174" s="40"/>
      <c r="S174" s="40"/>
      <c r="T174" s="40"/>
      <c r="U174" s="40"/>
      <c r="V174" s="40"/>
      <c r="W174" s="40"/>
      <c r="X174" s="41"/>
      <c r="Y174" s="41"/>
      <c r="Z174" s="40"/>
      <c r="AA174" s="156" t="s">
        <v>56</v>
      </c>
      <c r="AB174" s="153"/>
      <c r="AC174" s="166">
        <f>IF(AA174=Tables!J$5,AB174*P174,)</f>
        <v>0</v>
      </c>
      <c r="AD174" s="157"/>
      <c r="AE174" s="157"/>
      <c r="AF174" s="45"/>
      <c r="AG174" s="145"/>
      <c r="AH174" s="40"/>
      <c r="AI174" s="40"/>
      <c r="AL174" s="146"/>
      <c r="AM174" s="146"/>
      <c r="AW174" s="40"/>
      <c r="AY174" s="40"/>
      <c r="BA174" s="40"/>
      <c r="BC174" s="40"/>
      <c r="BE174" s="40"/>
      <c r="BG174" s="40"/>
    </row>
    <row r="175" spans="1:61" s="42" customFormat="1" ht="12.75" customHeight="1">
      <c r="A175" s="144">
        <v>19174</v>
      </c>
      <c r="B175" s="146" t="s">
        <v>852</v>
      </c>
      <c r="C175" s="147" t="s">
        <v>854</v>
      </c>
      <c r="D175" s="146" t="s">
        <v>853</v>
      </c>
      <c r="E175" s="147" t="s">
        <v>360</v>
      </c>
      <c r="F175" s="146" t="s">
        <v>27</v>
      </c>
      <c r="G175" s="151" t="s">
        <v>165</v>
      </c>
      <c r="H175" s="151"/>
      <c r="I175" s="155" t="s">
        <v>12</v>
      </c>
      <c r="J175" s="151" t="s">
        <v>38</v>
      </c>
      <c r="K175" s="151" t="s">
        <v>83</v>
      </c>
      <c r="L175" s="151" t="s">
        <v>318</v>
      </c>
      <c r="M175" s="151" t="s">
        <v>77</v>
      </c>
      <c r="N175" s="151" t="s">
        <v>27</v>
      </c>
      <c r="O175" s="45">
        <v>43489</v>
      </c>
      <c r="P175" s="189">
        <v>23793</v>
      </c>
      <c r="Q175" s="176"/>
      <c r="R175" s="40"/>
      <c r="S175" s="40"/>
      <c r="T175" s="40"/>
      <c r="U175" s="40"/>
      <c r="V175" s="40"/>
      <c r="W175" s="40"/>
      <c r="X175" s="41"/>
      <c r="Y175" s="41"/>
      <c r="Z175" s="40"/>
      <c r="AA175" s="194" t="s">
        <v>55</v>
      </c>
      <c r="AB175" s="153"/>
      <c r="AC175" s="166">
        <f>IF(AA175=Tables!J$5,AB175*P175,)</f>
        <v>0</v>
      </c>
      <c r="AD175" s="157"/>
      <c r="AE175" s="157"/>
      <c r="AF175" s="45"/>
      <c r="AG175" s="145"/>
      <c r="AH175" s="40"/>
      <c r="AI175" s="40"/>
      <c r="AL175" s="146"/>
      <c r="AM175" s="146"/>
      <c r="AW175" s="40"/>
      <c r="AY175" s="40"/>
      <c r="BA175" s="40"/>
      <c r="BC175" s="40"/>
      <c r="BE175" s="40"/>
      <c r="BG175" s="40"/>
    </row>
    <row r="176" spans="1:61" s="42" customFormat="1" ht="12.75" customHeight="1">
      <c r="A176" s="144">
        <v>19175</v>
      </c>
      <c r="B176" s="146" t="s">
        <v>855</v>
      </c>
      <c r="C176" s="147" t="s">
        <v>856</v>
      </c>
      <c r="D176" s="146" t="s">
        <v>863</v>
      </c>
      <c r="E176" s="147" t="s">
        <v>857</v>
      </c>
      <c r="F176" s="146" t="s">
        <v>27</v>
      </c>
      <c r="G176" s="151" t="s">
        <v>165</v>
      </c>
      <c r="H176" s="151"/>
      <c r="I176" s="151" t="s">
        <v>148</v>
      </c>
      <c r="J176" s="151" t="s">
        <v>145</v>
      </c>
      <c r="K176" s="151" t="s">
        <v>107</v>
      </c>
      <c r="L176" s="151" t="s">
        <v>158</v>
      </c>
      <c r="M176" s="151" t="s">
        <v>289</v>
      </c>
      <c r="N176" s="155" t="s">
        <v>27</v>
      </c>
      <c r="O176" s="149">
        <v>43489</v>
      </c>
      <c r="P176" s="40">
        <v>600000</v>
      </c>
      <c r="Q176" s="176"/>
      <c r="R176" s="40"/>
      <c r="S176" s="40"/>
      <c r="T176" s="40"/>
      <c r="U176" s="40"/>
      <c r="V176" s="40"/>
      <c r="W176" s="40"/>
      <c r="X176" s="41"/>
      <c r="Y176" s="41"/>
      <c r="Z176" s="40"/>
      <c r="AA176" s="196" t="s">
        <v>55</v>
      </c>
      <c r="AB176" s="153"/>
      <c r="AC176" s="166">
        <f>IF(AA176=Tables!J$5,AB176*P176,)</f>
        <v>0</v>
      </c>
      <c r="AD176" s="157"/>
      <c r="AE176" s="157"/>
      <c r="AF176" s="45"/>
      <c r="AG176" s="145"/>
      <c r="AH176" s="40"/>
      <c r="AI176" s="40"/>
      <c r="AL176" s="146"/>
      <c r="AM176" s="146"/>
      <c r="AW176" s="40"/>
      <c r="AY176" s="40"/>
      <c r="BA176" s="40"/>
      <c r="BC176" s="40"/>
      <c r="BE176" s="40"/>
      <c r="BG176" s="40"/>
    </row>
    <row r="177" spans="1:59" s="42" customFormat="1" ht="12.75" customHeight="1">
      <c r="A177" s="144">
        <v>19176</v>
      </c>
      <c r="B177" s="146" t="s">
        <v>858</v>
      </c>
      <c r="C177" s="147" t="s">
        <v>859</v>
      </c>
      <c r="D177" s="146" t="s">
        <v>453</v>
      </c>
      <c r="E177" s="147" t="s">
        <v>360</v>
      </c>
      <c r="F177" s="146" t="s">
        <v>27</v>
      </c>
      <c r="G177" s="151" t="s">
        <v>165</v>
      </c>
      <c r="H177" s="151"/>
      <c r="I177" s="151" t="s">
        <v>12</v>
      </c>
      <c r="J177" s="151" t="s">
        <v>38</v>
      </c>
      <c r="K177" s="151" t="s">
        <v>107</v>
      </c>
      <c r="L177" s="155" t="s">
        <v>158</v>
      </c>
      <c r="M177" s="151" t="s">
        <v>289</v>
      </c>
      <c r="N177" s="151" t="s">
        <v>27</v>
      </c>
      <c r="O177" s="45">
        <v>43489</v>
      </c>
      <c r="P177" s="40">
        <v>19898</v>
      </c>
      <c r="Q177" s="176"/>
      <c r="R177" s="40"/>
      <c r="S177" s="40"/>
      <c r="T177" s="40"/>
      <c r="U177" s="40"/>
      <c r="V177" s="40"/>
      <c r="W177" s="40"/>
      <c r="X177" s="41"/>
      <c r="Y177" s="41"/>
      <c r="Z177" s="40"/>
      <c r="AA177" s="194" t="s">
        <v>58</v>
      </c>
      <c r="AB177" s="153"/>
      <c r="AC177" s="166">
        <f>IF(AA177=Tables!J$5,AB177*P177,)</f>
        <v>0</v>
      </c>
      <c r="AD177" s="157"/>
      <c r="AE177" s="157"/>
      <c r="AF177" s="45"/>
      <c r="AG177" s="145"/>
      <c r="AH177" s="40"/>
      <c r="AI177" s="40"/>
      <c r="AL177" s="146"/>
      <c r="AM177" s="146"/>
      <c r="AW177" s="40"/>
      <c r="AY177" s="40"/>
      <c r="BA177" s="40"/>
      <c r="BC177" s="40"/>
      <c r="BE177" s="40"/>
      <c r="BG177" s="40"/>
    </row>
    <row r="178" spans="1:59" s="42" customFormat="1" ht="12.75" customHeight="1">
      <c r="A178" s="144">
        <v>19177</v>
      </c>
      <c r="B178" s="146" t="s">
        <v>860</v>
      </c>
      <c r="C178" s="147" t="s">
        <v>861</v>
      </c>
      <c r="D178" s="146" t="s">
        <v>862</v>
      </c>
      <c r="E178" s="147" t="s">
        <v>375</v>
      </c>
      <c r="F178" s="146" t="s">
        <v>27</v>
      </c>
      <c r="G178" s="151" t="s">
        <v>165</v>
      </c>
      <c r="H178" s="151"/>
      <c r="I178" s="151" t="s">
        <v>12</v>
      </c>
      <c r="J178" s="151" t="s">
        <v>38</v>
      </c>
      <c r="K178" s="151" t="s">
        <v>107</v>
      </c>
      <c r="L178" s="151" t="s">
        <v>158</v>
      </c>
      <c r="M178" s="151" t="s">
        <v>289</v>
      </c>
      <c r="N178" s="155" t="s">
        <v>27</v>
      </c>
      <c r="O178" s="45">
        <v>43489</v>
      </c>
      <c r="P178" s="40">
        <v>11700</v>
      </c>
      <c r="Q178" s="176"/>
      <c r="R178" s="40"/>
      <c r="S178" s="40"/>
      <c r="T178" s="40"/>
      <c r="U178" s="40"/>
      <c r="V178" s="40"/>
      <c r="W178" s="40"/>
      <c r="X178" s="41"/>
      <c r="Y178" s="41"/>
      <c r="Z178" s="40"/>
      <c r="AA178" s="194" t="s">
        <v>56</v>
      </c>
      <c r="AB178" s="153"/>
      <c r="AC178" s="166">
        <f>IF(AA178=Tables!J$5,AB178*P178,)</f>
        <v>0</v>
      </c>
      <c r="AD178" s="157"/>
      <c r="AE178" s="157"/>
      <c r="AF178" s="45"/>
      <c r="AG178" s="145"/>
      <c r="AH178" s="40"/>
      <c r="AI178" s="40"/>
      <c r="AL178" s="146"/>
      <c r="AM178" s="146"/>
      <c r="AW178" s="40"/>
      <c r="AY178" s="40"/>
      <c r="BA178" s="40"/>
      <c r="BC178" s="40"/>
      <c r="BE178" s="40"/>
      <c r="BG178" s="40"/>
    </row>
    <row r="179" spans="1:59" s="42" customFormat="1" ht="12.75" customHeight="1">
      <c r="A179" s="144">
        <v>19178</v>
      </c>
      <c r="B179" s="146" t="s">
        <v>864</v>
      </c>
      <c r="C179" s="147" t="s">
        <v>866</v>
      </c>
      <c r="D179" s="178" t="s">
        <v>865</v>
      </c>
      <c r="E179" s="147" t="s">
        <v>375</v>
      </c>
      <c r="F179" s="146" t="s">
        <v>27</v>
      </c>
      <c r="G179" s="155" t="s">
        <v>165</v>
      </c>
      <c r="H179" s="151">
        <v>94500</v>
      </c>
      <c r="I179" s="155" t="s">
        <v>12</v>
      </c>
      <c r="J179" s="151" t="s">
        <v>38</v>
      </c>
      <c r="K179" s="151" t="s">
        <v>83</v>
      </c>
      <c r="L179" s="155" t="s">
        <v>297</v>
      </c>
      <c r="M179" s="155" t="s">
        <v>73</v>
      </c>
      <c r="N179" s="155" t="s">
        <v>27</v>
      </c>
      <c r="O179" s="45">
        <v>43504</v>
      </c>
      <c r="P179" s="40">
        <v>780658</v>
      </c>
      <c r="Q179" s="176">
        <f t="shared" si="1"/>
        <v>8.2609312169312172</v>
      </c>
      <c r="R179" s="40"/>
      <c r="S179" s="40"/>
      <c r="T179" s="40"/>
      <c r="U179" s="40"/>
      <c r="V179" s="40"/>
      <c r="W179" s="40"/>
      <c r="X179" s="41"/>
      <c r="Y179" s="41"/>
      <c r="Z179" s="40"/>
      <c r="AA179" s="152" t="s">
        <v>55</v>
      </c>
      <c r="AB179" s="153">
        <v>0.3</v>
      </c>
      <c r="AC179" s="166">
        <f>IF(AA179=Tables!J$5,AB179*P179,)</f>
        <v>234197.4</v>
      </c>
      <c r="AD179" s="157"/>
      <c r="AE179" s="157"/>
      <c r="AF179" s="45"/>
      <c r="AG179" s="145"/>
      <c r="AH179" s="40"/>
      <c r="AI179" s="40"/>
      <c r="AL179" s="146" t="s">
        <v>200</v>
      </c>
      <c r="AM179" s="146" t="s">
        <v>871</v>
      </c>
      <c r="AW179" s="40"/>
      <c r="AY179" s="40"/>
      <c r="BA179" s="40"/>
      <c r="BC179" s="40"/>
      <c r="BE179" s="40"/>
      <c r="BG179" s="40"/>
    </row>
    <row r="180" spans="1:59" s="42" customFormat="1" ht="12.75" customHeight="1">
      <c r="A180" s="144">
        <v>19179</v>
      </c>
      <c r="B180" s="146" t="s">
        <v>867</v>
      </c>
      <c r="C180" s="147" t="s">
        <v>868</v>
      </c>
      <c r="D180" s="146" t="s">
        <v>359</v>
      </c>
      <c r="E180" s="147" t="s">
        <v>360</v>
      </c>
      <c r="F180" s="146" t="s">
        <v>27</v>
      </c>
      <c r="G180" s="155" t="s">
        <v>165</v>
      </c>
      <c r="H180" s="151"/>
      <c r="I180" s="155" t="s">
        <v>12</v>
      </c>
      <c r="J180" s="155" t="s">
        <v>38</v>
      </c>
      <c r="K180" s="151" t="s">
        <v>107</v>
      </c>
      <c r="L180" s="155" t="s">
        <v>313</v>
      </c>
      <c r="M180" s="155" t="s">
        <v>289</v>
      </c>
      <c r="N180" s="155" t="s">
        <v>27</v>
      </c>
      <c r="O180" s="45">
        <v>43493</v>
      </c>
      <c r="P180" s="40">
        <v>8157</v>
      </c>
      <c r="Q180" s="176"/>
      <c r="R180" s="40"/>
      <c r="S180" s="40"/>
      <c r="T180" s="40"/>
      <c r="U180" s="40"/>
      <c r="V180" s="40"/>
      <c r="W180" s="40"/>
      <c r="X180" s="41"/>
      <c r="Y180" s="41"/>
      <c r="Z180" s="40"/>
      <c r="AA180" s="156" t="s">
        <v>56</v>
      </c>
      <c r="AB180" s="153"/>
      <c r="AC180" s="166">
        <f>IF(AA180=Tables!J$5,AB180*P180,)</f>
        <v>0</v>
      </c>
      <c r="AD180" s="157"/>
      <c r="AE180" s="157"/>
      <c r="AF180" s="45"/>
      <c r="AG180" s="145"/>
      <c r="AH180" s="40"/>
      <c r="AI180" s="40"/>
      <c r="AL180" s="146"/>
      <c r="AM180" s="146"/>
      <c r="AW180" s="40"/>
      <c r="AY180" s="40"/>
      <c r="BA180" s="40"/>
      <c r="BC180" s="40"/>
      <c r="BE180" s="40"/>
      <c r="BG180" s="40"/>
    </row>
    <row r="181" spans="1:59" s="42" customFormat="1" ht="12.75" customHeight="1">
      <c r="A181" s="144">
        <v>19180</v>
      </c>
      <c r="B181" s="150" t="s">
        <v>870</v>
      </c>
      <c r="C181" s="147" t="s">
        <v>362</v>
      </c>
      <c r="D181" s="146" t="s">
        <v>869</v>
      </c>
      <c r="E181" s="147" t="s">
        <v>360</v>
      </c>
      <c r="F181" s="146" t="s">
        <v>27</v>
      </c>
      <c r="G181" s="151" t="s">
        <v>165</v>
      </c>
      <c r="H181" s="151">
        <v>1648</v>
      </c>
      <c r="I181" s="155" t="s">
        <v>12</v>
      </c>
      <c r="J181" s="155" t="s">
        <v>38</v>
      </c>
      <c r="K181" s="155" t="s">
        <v>83</v>
      </c>
      <c r="L181" s="155" t="s">
        <v>342</v>
      </c>
      <c r="M181" s="155" t="s">
        <v>73</v>
      </c>
      <c r="N181" s="155" t="s">
        <v>27</v>
      </c>
      <c r="O181" s="45">
        <v>43502</v>
      </c>
      <c r="P181" s="40">
        <v>43630</v>
      </c>
      <c r="Q181" s="176">
        <f t="shared" si="1"/>
        <v>26.474514563106798</v>
      </c>
      <c r="R181" s="40"/>
      <c r="S181" s="40"/>
      <c r="T181" s="40"/>
      <c r="U181" s="40"/>
      <c r="V181" s="40"/>
      <c r="W181" s="40"/>
      <c r="X181" s="41"/>
      <c r="Y181" s="41"/>
      <c r="Z181" s="40"/>
      <c r="AA181" s="152" t="s">
        <v>54</v>
      </c>
      <c r="AB181" s="153">
        <v>0.5</v>
      </c>
      <c r="AC181" s="166">
        <f>IF(AA181=Tables!J$5,AB181*P181,)</f>
        <v>0</v>
      </c>
      <c r="AD181" s="157"/>
      <c r="AE181" s="157"/>
      <c r="AF181" s="45"/>
      <c r="AG181" s="145"/>
      <c r="AH181" s="40"/>
      <c r="AI181" s="40"/>
      <c r="AL181" s="42" t="s">
        <v>211</v>
      </c>
      <c r="AM181" s="146" t="s">
        <v>818</v>
      </c>
      <c r="AW181" s="40"/>
      <c r="AY181" s="40"/>
      <c r="BA181" s="40"/>
      <c r="BC181" s="40"/>
      <c r="BE181" s="40"/>
      <c r="BG181" s="40"/>
    </row>
    <row r="182" spans="1:59" s="42" customFormat="1" ht="12.75" customHeight="1">
      <c r="A182" s="144">
        <v>19181</v>
      </c>
      <c r="B182" s="146" t="s">
        <v>872</v>
      </c>
      <c r="C182" s="147" t="s">
        <v>873</v>
      </c>
      <c r="D182" s="146" t="s">
        <v>874</v>
      </c>
      <c r="E182" s="147" t="s">
        <v>702</v>
      </c>
      <c r="F182" s="146" t="s">
        <v>27</v>
      </c>
      <c r="G182" s="151" t="s">
        <v>165</v>
      </c>
      <c r="H182" s="155"/>
      <c r="I182" s="155" t="s">
        <v>12</v>
      </c>
      <c r="J182" s="151" t="s">
        <v>38</v>
      </c>
      <c r="K182" s="151" t="s">
        <v>81</v>
      </c>
      <c r="L182" s="151" t="s">
        <v>158</v>
      </c>
      <c r="M182" s="151" t="s">
        <v>289</v>
      </c>
      <c r="N182" s="151" t="s">
        <v>27</v>
      </c>
      <c r="O182" s="45">
        <v>43496</v>
      </c>
      <c r="P182" s="40">
        <v>42450</v>
      </c>
      <c r="Q182" s="176"/>
      <c r="R182" s="40">
        <v>6000</v>
      </c>
      <c r="S182" s="40"/>
      <c r="T182" s="40"/>
      <c r="U182" s="40"/>
      <c r="V182" s="40"/>
      <c r="W182" s="40"/>
      <c r="X182" s="41"/>
      <c r="Y182" s="41"/>
      <c r="Z182" s="40"/>
      <c r="AA182" s="194" t="s">
        <v>56</v>
      </c>
      <c r="AB182" s="153"/>
      <c r="AC182" s="166">
        <f>IF(AA182=Tables!J$5,AB182*P182,)</f>
        <v>0</v>
      </c>
      <c r="AD182" s="157"/>
      <c r="AE182" s="157"/>
      <c r="AF182" s="45"/>
      <c r="AG182" s="145"/>
      <c r="AH182" s="40"/>
      <c r="AI182" s="40"/>
      <c r="AM182" s="146"/>
      <c r="AW182" s="40"/>
      <c r="AY182" s="40"/>
      <c r="BA182" s="40"/>
      <c r="BC182" s="40"/>
      <c r="BE182" s="40"/>
      <c r="BG182" s="40"/>
    </row>
    <row r="183" spans="1:59" s="42" customFormat="1" ht="12.75" customHeight="1">
      <c r="A183" s="144">
        <v>19182</v>
      </c>
      <c r="B183" s="146" t="s">
        <v>875</v>
      </c>
      <c r="C183" s="147" t="s">
        <v>876</v>
      </c>
      <c r="D183" s="146" t="s">
        <v>877</v>
      </c>
      <c r="E183" s="147" t="s">
        <v>360</v>
      </c>
      <c r="F183" s="146" t="s">
        <v>27</v>
      </c>
      <c r="G183" s="151" t="s">
        <v>165</v>
      </c>
      <c r="H183" s="151">
        <v>295776</v>
      </c>
      <c r="I183" s="155" t="s">
        <v>13</v>
      </c>
      <c r="J183" s="151" t="s">
        <v>145</v>
      </c>
      <c r="K183" s="151" t="s">
        <v>83</v>
      </c>
      <c r="L183" s="155" t="s">
        <v>72</v>
      </c>
      <c r="M183" s="155" t="s">
        <v>73</v>
      </c>
      <c r="N183" s="155" t="s">
        <v>27</v>
      </c>
      <c r="O183" s="149">
        <v>43497</v>
      </c>
      <c r="P183" s="40">
        <v>1565754</v>
      </c>
      <c r="Q183" s="176">
        <f t="shared" si="1"/>
        <v>5.2937155144433623</v>
      </c>
      <c r="R183" s="40"/>
      <c r="S183" s="40"/>
      <c r="T183" s="40"/>
      <c r="U183" s="40"/>
      <c r="V183" s="40"/>
      <c r="W183" s="40"/>
      <c r="X183" s="41"/>
      <c r="Y183" s="41"/>
      <c r="Z183" s="40"/>
      <c r="AA183" s="156" t="s">
        <v>55</v>
      </c>
      <c r="AB183" s="153">
        <v>0.05</v>
      </c>
      <c r="AC183" s="166">
        <f>IF(AA183=Tables!J$5,AB183*P183,)</f>
        <v>78287.7</v>
      </c>
      <c r="AD183" s="157"/>
      <c r="AE183" s="157"/>
      <c r="AF183" s="45"/>
      <c r="AG183" s="145"/>
      <c r="AH183" s="40"/>
      <c r="AI183" s="40"/>
      <c r="AL183" s="146" t="s">
        <v>245</v>
      </c>
      <c r="AM183" s="146" t="s">
        <v>878</v>
      </c>
      <c r="AW183" s="40"/>
      <c r="AY183" s="40"/>
      <c r="BA183" s="40"/>
      <c r="BC183" s="40"/>
      <c r="BE183" s="40"/>
      <c r="BG183" s="40"/>
    </row>
    <row r="184" spans="1:59" s="42" customFormat="1" ht="12.75" customHeight="1">
      <c r="A184" s="144">
        <v>19183</v>
      </c>
      <c r="B184" s="146" t="s">
        <v>880</v>
      </c>
      <c r="C184" s="147" t="s">
        <v>679</v>
      </c>
      <c r="D184" s="146" t="s">
        <v>781</v>
      </c>
      <c r="E184" s="147" t="s">
        <v>477</v>
      </c>
      <c r="F184" s="146" t="s">
        <v>27</v>
      </c>
      <c r="G184" s="151" t="s">
        <v>165</v>
      </c>
      <c r="H184" s="151">
        <v>108000</v>
      </c>
      <c r="I184" s="155" t="s">
        <v>12</v>
      </c>
      <c r="J184" s="151" t="s">
        <v>38</v>
      </c>
      <c r="K184" s="151" t="s">
        <v>83</v>
      </c>
      <c r="L184" s="151" t="s">
        <v>297</v>
      </c>
      <c r="M184" s="155" t="s">
        <v>73</v>
      </c>
      <c r="N184" s="155" t="s">
        <v>27</v>
      </c>
      <c r="O184" s="45">
        <v>43518</v>
      </c>
      <c r="P184" s="40">
        <v>3574303</v>
      </c>
      <c r="Q184" s="176">
        <f t="shared" si="1"/>
        <v>33.095398148148149</v>
      </c>
      <c r="R184" s="40"/>
      <c r="S184" s="40"/>
      <c r="T184" s="40"/>
      <c r="U184" s="40"/>
      <c r="V184" s="40"/>
      <c r="W184" s="40"/>
      <c r="X184" s="41"/>
      <c r="Y184" s="41"/>
      <c r="Z184" s="40"/>
      <c r="AA184" s="156" t="s">
        <v>56</v>
      </c>
      <c r="AB184" s="153"/>
      <c r="AC184" s="166">
        <f>IF(AA184=Tables!J$5,AB184*P184,)</f>
        <v>0</v>
      </c>
      <c r="AD184" s="157"/>
      <c r="AE184" s="157"/>
      <c r="AF184" s="45"/>
      <c r="AG184" s="145"/>
      <c r="AH184" s="40"/>
      <c r="AI184" s="40"/>
      <c r="AL184" s="146" t="s">
        <v>245</v>
      </c>
      <c r="AM184" s="146" t="s">
        <v>879</v>
      </c>
      <c r="AW184" s="40"/>
      <c r="AY184" s="40"/>
      <c r="BA184" s="40"/>
      <c r="BC184" s="40"/>
      <c r="BE184" s="40"/>
      <c r="BG184" s="40"/>
    </row>
    <row r="185" spans="1:59" s="42" customFormat="1" ht="12.75" customHeight="1">
      <c r="A185" s="144">
        <v>19184</v>
      </c>
      <c r="B185" s="146" t="s">
        <v>881</v>
      </c>
      <c r="C185" s="147" t="s">
        <v>882</v>
      </c>
      <c r="D185" s="146" t="s">
        <v>883</v>
      </c>
      <c r="E185" s="147" t="s">
        <v>884</v>
      </c>
      <c r="F185" s="146" t="s">
        <v>27</v>
      </c>
      <c r="G185" s="151" t="s">
        <v>165</v>
      </c>
      <c r="H185" s="151"/>
      <c r="I185" s="155" t="s">
        <v>12</v>
      </c>
      <c r="J185" s="151" t="s">
        <v>38</v>
      </c>
      <c r="K185" s="151" t="s">
        <v>107</v>
      </c>
      <c r="L185" s="151" t="s">
        <v>158</v>
      </c>
      <c r="M185" s="151" t="s">
        <v>289</v>
      </c>
      <c r="N185" s="151" t="s">
        <v>27</v>
      </c>
      <c r="O185" s="45">
        <v>43500</v>
      </c>
      <c r="P185" s="40">
        <v>22560</v>
      </c>
      <c r="Q185" s="176"/>
      <c r="R185" s="40"/>
      <c r="S185" s="40"/>
      <c r="T185" s="40"/>
      <c r="U185" s="40"/>
      <c r="V185" s="40"/>
      <c r="W185" s="40"/>
      <c r="X185" s="41"/>
      <c r="Y185" s="41"/>
      <c r="Z185" s="40"/>
      <c r="AA185" s="156" t="s">
        <v>55</v>
      </c>
      <c r="AB185" s="153"/>
      <c r="AC185" s="166">
        <f>IF(AA185=Tables!J$5,AB185*P185,)</f>
        <v>0</v>
      </c>
      <c r="AD185" s="157"/>
      <c r="AE185" s="157"/>
      <c r="AF185" s="45"/>
      <c r="AG185" s="145"/>
      <c r="AH185" s="40"/>
      <c r="AI185" s="40"/>
      <c r="AL185" s="146"/>
      <c r="AM185" s="146"/>
      <c r="AW185" s="40"/>
      <c r="AY185" s="40"/>
      <c r="BA185" s="40"/>
      <c r="BC185" s="40"/>
      <c r="BE185" s="40"/>
      <c r="BG185" s="40"/>
    </row>
    <row r="186" spans="1:59" s="42" customFormat="1" ht="12.75" customHeight="1">
      <c r="A186" s="144">
        <v>19185</v>
      </c>
      <c r="B186" s="146" t="s">
        <v>885</v>
      </c>
      <c r="C186" s="147" t="s">
        <v>886</v>
      </c>
      <c r="D186" s="146" t="s">
        <v>869</v>
      </c>
      <c r="E186" s="147" t="s">
        <v>360</v>
      </c>
      <c r="F186" s="146" t="s">
        <v>27</v>
      </c>
      <c r="G186" s="151" t="s">
        <v>165</v>
      </c>
      <c r="H186" s="151">
        <v>1648</v>
      </c>
      <c r="I186" s="155" t="s">
        <v>12</v>
      </c>
      <c r="J186" s="155" t="s">
        <v>145</v>
      </c>
      <c r="K186" s="151" t="s">
        <v>83</v>
      </c>
      <c r="L186" s="151" t="s">
        <v>72</v>
      </c>
      <c r="M186" s="151" t="s">
        <v>73</v>
      </c>
      <c r="N186" s="151" t="s">
        <v>27</v>
      </c>
      <c r="O186" s="45">
        <v>43503</v>
      </c>
      <c r="P186" s="40">
        <v>38842</v>
      </c>
      <c r="Q186" s="176">
        <f t="shared" si="1"/>
        <v>23.569174757281555</v>
      </c>
      <c r="R186" s="40"/>
      <c r="S186" s="40"/>
      <c r="T186" s="40"/>
      <c r="U186" s="40"/>
      <c r="V186" s="40"/>
      <c r="W186" s="40"/>
      <c r="X186" s="41"/>
      <c r="Y186" s="41"/>
      <c r="Z186" s="40"/>
      <c r="AA186" s="152" t="s">
        <v>55</v>
      </c>
      <c r="AB186" s="153">
        <v>0.05</v>
      </c>
      <c r="AC186" s="166">
        <f>IF(AA186=Tables!J$5,AB186*P186,)</f>
        <v>1942.1000000000001</v>
      </c>
      <c r="AD186" s="157"/>
      <c r="AE186" s="157"/>
      <c r="AF186" s="45"/>
      <c r="AG186" s="145"/>
      <c r="AH186" s="40"/>
      <c r="AI186" s="40"/>
      <c r="AL186" s="146" t="s">
        <v>211</v>
      </c>
      <c r="AM186" s="146" t="s">
        <v>887</v>
      </c>
      <c r="AW186" s="40"/>
      <c r="AY186" s="40"/>
      <c r="BA186" s="40"/>
      <c r="BC186" s="40"/>
      <c r="BE186" s="40"/>
      <c r="BG186" s="40"/>
    </row>
    <row r="187" spans="1:59" s="42" customFormat="1" ht="12.75" customHeight="1">
      <c r="A187" s="144">
        <v>19186</v>
      </c>
      <c r="B187" s="146" t="s">
        <v>888</v>
      </c>
      <c r="C187" s="147" t="s">
        <v>889</v>
      </c>
      <c r="D187" s="146" t="s">
        <v>359</v>
      </c>
      <c r="E187" s="147" t="s">
        <v>360</v>
      </c>
      <c r="F187" s="146" t="s">
        <v>27</v>
      </c>
      <c r="G187" s="155" t="s">
        <v>165</v>
      </c>
      <c r="H187" s="151"/>
      <c r="I187" s="155"/>
      <c r="J187" s="155" t="s">
        <v>145</v>
      </c>
      <c r="K187" s="155" t="s">
        <v>107</v>
      </c>
      <c r="L187" s="155" t="s">
        <v>313</v>
      </c>
      <c r="M187" s="155" t="s">
        <v>289</v>
      </c>
      <c r="N187" s="155" t="s">
        <v>27</v>
      </c>
      <c r="O187" s="45">
        <v>43137</v>
      </c>
      <c r="P187" s="40">
        <v>33928</v>
      </c>
      <c r="Q187" s="176"/>
      <c r="R187" s="40"/>
      <c r="S187" s="40"/>
      <c r="T187" s="40"/>
      <c r="U187" s="40"/>
      <c r="V187" s="40"/>
      <c r="W187" s="40"/>
      <c r="X187" s="41"/>
      <c r="Y187" s="41"/>
      <c r="Z187" s="40"/>
      <c r="AA187" s="156" t="s">
        <v>55</v>
      </c>
      <c r="AB187" s="153"/>
      <c r="AC187" s="166">
        <f>IF(AA187=Tables!J$5,AB187*P187,)</f>
        <v>0</v>
      </c>
      <c r="AD187" s="157"/>
      <c r="AE187" s="157"/>
      <c r="AF187" s="45"/>
      <c r="AG187" s="145"/>
      <c r="AH187" s="40"/>
      <c r="AI187" s="40"/>
      <c r="AK187" s="146"/>
      <c r="AM187" s="146"/>
      <c r="AW187" s="40"/>
      <c r="AY187" s="40"/>
      <c r="BA187" s="40"/>
      <c r="BC187" s="40"/>
      <c r="BE187" s="40"/>
      <c r="BG187" s="40"/>
    </row>
    <row r="188" spans="1:59" s="42" customFormat="1" ht="12.75" customHeight="1">
      <c r="A188" s="144">
        <v>19187</v>
      </c>
      <c r="B188" s="146" t="s">
        <v>890</v>
      </c>
      <c r="C188" s="147" t="s">
        <v>891</v>
      </c>
      <c r="D188" s="146" t="s">
        <v>892</v>
      </c>
      <c r="E188" s="147" t="s">
        <v>893</v>
      </c>
      <c r="F188" s="146" t="s">
        <v>27</v>
      </c>
      <c r="G188" s="151" t="s">
        <v>166</v>
      </c>
      <c r="H188" s="151">
        <v>25250</v>
      </c>
      <c r="I188" s="151" t="s">
        <v>12</v>
      </c>
      <c r="J188" s="151" t="s">
        <v>38</v>
      </c>
      <c r="K188" s="151" t="s">
        <v>83</v>
      </c>
      <c r="L188" s="151" t="s">
        <v>342</v>
      </c>
      <c r="M188" s="151" t="s">
        <v>73</v>
      </c>
      <c r="N188" s="151" t="s">
        <v>27</v>
      </c>
      <c r="O188" s="45">
        <v>43508</v>
      </c>
      <c r="P188" s="189">
        <v>0</v>
      </c>
      <c r="Q188" s="190">
        <v>0</v>
      </c>
      <c r="R188" s="189"/>
      <c r="S188" s="189"/>
      <c r="T188" s="189"/>
      <c r="U188" s="189"/>
      <c r="V188" s="189"/>
      <c r="W188" s="189"/>
      <c r="X188" s="191"/>
      <c r="Y188" s="191"/>
      <c r="Z188" s="189"/>
      <c r="AA188" s="196" t="s">
        <v>66</v>
      </c>
      <c r="AB188" s="153"/>
      <c r="AC188" s="166">
        <f>IF(AA188=Tables!J$5,AB188*P188,)</f>
        <v>0</v>
      </c>
      <c r="AD188" s="157"/>
      <c r="AE188" s="157"/>
      <c r="AF188" s="45"/>
      <c r="AG188" s="145"/>
      <c r="AH188" s="40"/>
      <c r="AI188" s="40"/>
      <c r="AK188" s="146"/>
      <c r="AM188" s="146"/>
      <c r="AW188" s="40"/>
      <c r="AY188" s="40"/>
      <c r="BA188" s="40"/>
      <c r="BC188" s="40"/>
      <c r="BE188" s="40"/>
      <c r="BG188" s="40"/>
    </row>
    <row r="189" spans="1:59" s="42" customFormat="1" ht="12.75" customHeight="1">
      <c r="A189" s="144">
        <v>19188</v>
      </c>
      <c r="B189" s="146" t="s">
        <v>894</v>
      </c>
      <c r="C189" s="147" t="s">
        <v>895</v>
      </c>
      <c r="D189" s="146" t="s">
        <v>359</v>
      </c>
      <c r="E189" s="147" t="s">
        <v>360</v>
      </c>
      <c r="F189" s="146" t="s">
        <v>27</v>
      </c>
      <c r="G189" s="151" t="s">
        <v>165</v>
      </c>
      <c r="H189" s="151"/>
      <c r="I189" s="155" t="s">
        <v>12</v>
      </c>
      <c r="J189" s="155" t="s">
        <v>37</v>
      </c>
      <c r="K189" s="151" t="s">
        <v>107</v>
      </c>
      <c r="L189" s="151" t="s">
        <v>313</v>
      </c>
      <c r="M189" s="155" t="s">
        <v>289</v>
      </c>
      <c r="N189" s="151" t="s">
        <v>27</v>
      </c>
      <c r="O189" s="45">
        <v>43503</v>
      </c>
      <c r="P189" s="40">
        <v>2640</v>
      </c>
      <c r="Q189" s="176"/>
      <c r="R189" s="40"/>
      <c r="S189" s="40"/>
      <c r="T189" s="40"/>
      <c r="U189" s="40"/>
      <c r="V189" s="40"/>
      <c r="W189" s="40"/>
      <c r="X189" s="41"/>
      <c r="Y189" s="41"/>
      <c r="Z189" s="40"/>
      <c r="AA189" s="156" t="s">
        <v>56</v>
      </c>
      <c r="AB189" s="153"/>
      <c r="AC189" s="166">
        <f>IF(AA189=Tables!J$5,AB189*P189,)</f>
        <v>0</v>
      </c>
      <c r="AD189" s="157"/>
      <c r="AE189" s="157"/>
      <c r="AF189" s="45"/>
      <c r="AG189" s="145"/>
      <c r="AH189" s="40"/>
      <c r="AI189" s="40"/>
      <c r="AK189" s="146"/>
      <c r="AM189" s="146"/>
      <c r="AW189" s="40"/>
      <c r="AY189" s="40"/>
      <c r="BA189" s="40"/>
      <c r="BC189" s="40"/>
      <c r="BE189" s="40"/>
      <c r="BG189" s="40"/>
    </row>
    <row r="190" spans="1:59" s="42" customFormat="1" ht="12.75" customHeight="1">
      <c r="A190" s="144">
        <v>19189</v>
      </c>
      <c r="B190" s="146" t="s">
        <v>896</v>
      </c>
      <c r="C190" s="147" t="s">
        <v>897</v>
      </c>
      <c r="D190" s="146" t="s">
        <v>359</v>
      </c>
      <c r="E190" s="147" t="s">
        <v>360</v>
      </c>
      <c r="F190" s="146" t="s">
        <v>27</v>
      </c>
      <c r="G190" s="151" t="s">
        <v>165</v>
      </c>
      <c r="H190" s="151"/>
      <c r="I190" s="155" t="s">
        <v>12</v>
      </c>
      <c r="J190" s="155" t="s">
        <v>37</v>
      </c>
      <c r="K190" s="151" t="s">
        <v>107</v>
      </c>
      <c r="L190" s="151" t="s">
        <v>313</v>
      </c>
      <c r="M190" s="155" t="s">
        <v>289</v>
      </c>
      <c r="N190" s="151" t="s">
        <v>27</v>
      </c>
      <c r="O190" s="45">
        <v>43503</v>
      </c>
      <c r="P190" s="40">
        <v>12523</v>
      </c>
      <c r="Q190" s="176"/>
      <c r="R190" s="40"/>
      <c r="S190" s="40"/>
      <c r="T190" s="40"/>
      <c r="U190" s="40"/>
      <c r="V190" s="40"/>
      <c r="W190" s="40"/>
      <c r="X190" s="41"/>
      <c r="Y190" s="41"/>
      <c r="Z190" s="40"/>
      <c r="AA190" s="156" t="s">
        <v>55</v>
      </c>
      <c r="AB190" s="153"/>
      <c r="AC190" s="166">
        <f>IF(AA190=Tables!J$5,AB190*P190,)</f>
        <v>0</v>
      </c>
      <c r="AD190" s="157"/>
      <c r="AE190" s="157"/>
      <c r="AF190" s="45"/>
      <c r="AG190" s="145"/>
      <c r="AH190" s="40"/>
      <c r="AI190" s="40"/>
      <c r="AJ190" s="146"/>
      <c r="AK190" s="146"/>
      <c r="AM190" s="146"/>
      <c r="AW190" s="40"/>
      <c r="AY190" s="40"/>
      <c r="BA190" s="40"/>
      <c r="BC190" s="40"/>
      <c r="BE190" s="40"/>
      <c r="BG190" s="40"/>
    </row>
    <row r="191" spans="1:59" s="42" customFormat="1" ht="12.75" customHeight="1">
      <c r="A191" s="144">
        <v>19190</v>
      </c>
      <c r="B191" s="146" t="s">
        <v>898</v>
      </c>
      <c r="C191" s="147" t="s">
        <v>899</v>
      </c>
      <c r="D191" s="146" t="s">
        <v>517</v>
      </c>
      <c r="E191" s="147" t="s">
        <v>518</v>
      </c>
      <c r="F191" s="146" t="s">
        <v>27</v>
      </c>
      <c r="G191" s="151" t="s">
        <v>165</v>
      </c>
      <c r="H191" s="151"/>
      <c r="I191" s="151" t="s">
        <v>12</v>
      </c>
      <c r="J191" s="151" t="s">
        <v>38</v>
      </c>
      <c r="K191" s="151" t="s">
        <v>107</v>
      </c>
      <c r="L191" s="155" t="s">
        <v>158</v>
      </c>
      <c r="M191" s="155" t="s">
        <v>289</v>
      </c>
      <c r="N191" s="155" t="s">
        <v>27</v>
      </c>
      <c r="O191" s="45">
        <v>43504</v>
      </c>
      <c r="P191" s="40">
        <v>2300</v>
      </c>
      <c r="Q191" s="176"/>
      <c r="R191" s="40"/>
      <c r="S191" s="40"/>
      <c r="T191" s="40"/>
      <c r="U191" s="40"/>
      <c r="V191" s="40"/>
      <c r="W191" s="40"/>
      <c r="X191" s="41"/>
      <c r="Y191" s="41"/>
      <c r="Z191" s="40"/>
      <c r="AA191" s="194" t="s">
        <v>58</v>
      </c>
      <c r="AB191" s="153"/>
      <c r="AC191" s="166">
        <f>IF(AA191=Tables!J$5,AB191*P191,)</f>
        <v>0</v>
      </c>
      <c r="AD191" s="157"/>
      <c r="AE191" s="157"/>
      <c r="AF191" s="45"/>
      <c r="AG191" s="145"/>
      <c r="AH191" s="40"/>
      <c r="AI191" s="40"/>
      <c r="AJ191" s="146"/>
      <c r="AK191" s="146"/>
      <c r="AM191" s="146"/>
      <c r="AW191" s="40"/>
      <c r="AY191" s="40"/>
      <c r="BA191" s="40"/>
      <c r="BC191" s="40"/>
      <c r="BE191" s="40"/>
      <c r="BG191" s="40"/>
    </row>
    <row r="192" spans="1:59" s="42" customFormat="1" ht="12.75" customHeight="1">
      <c r="A192" s="144">
        <v>19191</v>
      </c>
      <c r="B192" s="146" t="s">
        <v>900</v>
      </c>
      <c r="C192" s="147" t="s">
        <v>901</v>
      </c>
      <c r="D192" s="146" t="s">
        <v>484</v>
      </c>
      <c r="E192" s="147" t="s">
        <v>485</v>
      </c>
      <c r="F192" s="146" t="s">
        <v>27</v>
      </c>
      <c r="G192" s="151" t="s">
        <v>166</v>
      </c>
      <c r="H192" s="151"/>
      <c r="I192" s="151" t="s">
        <v>13</v>
      </c>
      <c r="J192" s="151" t="s">
        <v>38</v>
      </c>
      <c r="K192" s="151" t="s">
        <v>83</v>
      </c>
      <c r="L192" s="151" t="s">
        <v>342</v>
      </c>
      <c r="M192" s="155" t="s">
        <v>73</v>
      </c>
      <c r="N192" s="151" t="s">
        <v>27</v>
      </c>
      <c r="O192" s="149">
        <v>43522</v>
      </c>
      <c r="P192" s="189">
        <v>1388538</v>
      </c>
      <c r="Q192" s="190"/>
      <c r="R192" s="189"/>
      <c r="S192" s="189"/>
      <c r="T192" s="189"/>
      <c r="U192" s="189"/>
      <c r="V192" s="189"/>
      <c r="W192" s="189"/>
      <c r="X192" s="191"/>
      <c r="Y192" s="191"/>
      <c r="Z192" s="189"/>
      <c r="AA192" s="194" t="s">
        <v>55</v>
      </c>
      <c r="AB192" s="153"/>
      <c r="AC192" s="166">
        <f>IF(AA192=Tables!J$5,AB192*P192,)</f>
        <v>0</v>
      </c>
      <c r="AD192" s="157"/>
      <c r="AE192" s="157"/>
      <c r="AF192" s="45"/>
      <c r="AG192" s="145"/>
      <c r="AH192" s="40"/>
      <c r="AI192" s="40"/>
      <c r="AJ192" s="146"/>
      <c r="AK192" s="146"/>
      <c r="AM192" s="146"/>
      <c r="AW192" s="40"/>
      <c r="AY192" s="40"/>
      <c r="BA192" s="40"/>
      <c r="BC192" s="40"/>
      <c r="BE192" s="40"/>
      <c r="BG192" s="40"/>
    </row>
    <row r="193" spans="1:59" s="42" customFormat="1" ht="12.75" customHeight="1">
      <c r="A193" s="144">
        <v>19192</v>
      </c>
      <c r="B193" s="146" t="s">
        <v>902</v>
      </c>
      <c r="C193" s="147" t="s">
        <v>903</v>
      </c>
      <c r="D193" s="146" t="s">
        <v>359</v>
      </c>
      <c r="E193" s="147" t="s">
        <v>360</v>
      </c>
      <c r="F193" s="146" t="s">
        <v>27</v>
      </c>
      <c r="G193" s="151" t="s">
        <v>165</v>
      </c>
      <c r="H193" s="151"/>
      <c r="I193" s="151" t="s">
        <v>16</v>
      </c>
      <c r="J193" s="151" t="s">
        <v>38</v>
      </c>
      <c r="K193" s="151" t="s">
        <v>107</v>
      </c>
      <c r="L193" s="151" t="s">
        <v>313</v>
      </c>
      <c r="M193" s="155" t="s">
        <v>289</v>
      </c>
      <c r="N193" s="151" t="s">
        <v>27</v>
      </c>
      <c r="O193" s="45">
        <v>43504</v>
      </c>
      <c r="P193" s="173">
        <v>327000</v>
      </c>
      <c r="Q193" s="176"/>
      <c r="R193" s="40"/>
      <c r="S193" s="40"/>
      <c r="T193" s="40"/>
      <c r="U193" s="40"/>
      <c r="V193" s="40"/>
      <c r="W193" s="40"/>
      <c r="X193" s="41"/>
      <c r="Y193" s="41"/>
      <c r="Z193" s="40"/>
      <c r="AA193" s="156" t="s">
        <v>56</v>
      </c>
      <c r="AB193" s="153"/>
      <c r="AC193" s="166" t="s">
        <v>344</v>
      </c>
      <c r="AD193" s="157"/>
      <c r="AE193" s="157"/>
      <c r="AF193" s="45"/>
      <c r="AG193" s="145"/>
      <c r="AH193" s="40"/>
      <c r="AI193" s="40"/>
      <c r="AJ193" s="146"/>
      <c r="AK193" s="146"/>
      <c r="AL193" s="146"/>
      <c r="AM193" s="146"/>
      <c r="AW193" s="40"/>
      <c r="AY193" s="40"/>
      <c r="BA193" s="40"/>
      <c r="BC193" s="40"/>
      <c r="BE193" s="40"/>
      <c r="BG193" s="40"/>
    </row>
    <row r="194" spans="1:59" s="42" customFormat="1" ht="12.75" customHeight="1">
      <c r="A194" s="144">
        <v>19193</v>
      </c>
      <c r="B194" s="146" t="s">
        <v>904</v>
      </c>
      <c r="C194" s="147" t="s">
        <v>905</v>
      </c>
      <c r="D194" s="146" t="s">
        <v>359</v>
      </c>
      <c r="E194" s="147" t="s">
        <v>360</v>
      </c>
      <c r="F194" s="146" t="s">
        <v>27</v>
      </c>
      <c r="G194" s="151" t="s">
        <v>165</v>
      </c>
      <c r="H194" s="151"/>
      <c r="I194" s="151" t="s">
        <v>16</v>
      </c>
      <c r="J194" s="151" t="s">
        <v>38</v>
      </c>
      <c r="K194" s="151" t="s">
        <v>107</v>
      </c>
      <c r="L194" s="151" t="s">
        <v>313</v>
      </c>
      <c r="M194" s="155" t="s">
        <v>289</v>
      </c>
      <c r="N194" s="151" t="s">
        <v>27</v>
      </c>
      <c r="O194" s="45">
        <v>43504</v>
      </c>
      <c r="P194" s="40">
        <v>1800</v>
      </c>
      <c r="Q194" s="176"/>
      <c r="R194" s="40"/>
      <c r="S194" s="40"/>
      <c r="T194" s="40"/>
      <c r="U194" s="40"/>
      <c r="V194" s="40"/>
      <c r="W194" s="40"/>
      <c r="X194" s="41"/>
      <c r="Y194" s="41"/>
      <c r="Z194" s="40"/>
      <c r="AA194" s="156" t="s">
        <v>56</v>
      </c>
      <c r="AB194" s="153"/>
      <c r="AC194" s="166">
        <f>IF(AA194=Tables!J$5,AB194*P194,)</f>
        <v>0</v>
      </c>
      <c r="AD194" s="157"/>
      <c r="AE194" s="157"/>
      <c r="AF194" s="45"/>
      <c r="AG194" s="145"/>
      <c r="AH194" s="40"/>
      <c r="AI194" s="40"/>
      <c r="AL194" s="146"/>
      <c r="AM194" s="146"/>
      <c r="AW194" s="40"/>
      <c r="AY194" s="40"/>
      <c r="BA194" s="40"/>
      <c r="BC194" s="40"/>
      <c r="BE194" s="40"/>
      <c r="BG194" s="40"/>
    </row>
    <row r="195" spans="1:59" s="42" customFormat="1" ht="12.75" customHeight="1">
      <c r="A195" s="144">
        <v>19194</v>
      </c>
      <c r="B195" s="146" t="s">
        <v>906</v>
      </c>
      <c r="C195" s="147" t="s">
        <v>907</v>
      </c>
      <c r="D195" s="146"/>
      <c r="E195" s="147" t="s">
        <v>616</v>
      </c>
      <c r="F195" s="146" t="s">
        <v>27</v>
      </c>
      <c r="G195" s="155" t="s">
        <v>165</v>
      </c>
      <c r="H195" s="151"/>
      <c r="I195" s="155" t="s">
        <v>12</v>
      </c>
      <c r="J195" s="155" t="s">
        <v>38</v>
      </c>
      <c r="K195" s="155" t="s">
        <v>107</v>
      </c>
      <c r="L195" s="155" t="s">
        <v>158</v>
      </c>
      <c r="M195" s="155" t="s">
        <v>289</v>
      </c>
      <c r="N195" s="155" t="s">
        <v>27</v>
      </c>
      <c r="O195" s="45">
        <v>43507</v>
      </c>
      <c r="P195" s="40">
        <v>9070</v>
      </c>
      <c r="Q195" s="176"/>
      <c r="R195" s="40"/>
      <c r="S195" s="40"/>
      <c r="T195" s="40"/>
      <c r="U195" s="40"/>
      <c r="V195" s="40"/>
      <c r="W195" s="40"/>
      <c r="X195" s="41"/>
      <c r="Y195" s="41"/>
      <c r="Z195" s="40"/>
      <c r="AA195" s="156" t="s">
        <v>56</v>
      </c>
      <c r="AB195" s="153"/>
      <c r="AC195" s="166">
        <f>IF(AA195=Tables!J$5,AB195*P195,)</f>
        <v>0</v>
      </c>
      <c r="AD195" s="157"/>
      <c r="AE195" s="157"/>
      <c r="AF195" s="45"/>
      <c r="AG195" s="145"/>
      <c r="AH195" s="40"/>
      <c r="AI195" s="40"/>
      <c r="AL195" s="146"/>
      <c r="AM195" s="146"/>
      <c r="AW195" s="40"/>
      <c r="AY195" s="40"/>
      <c r="BA195" s="40"/>
      <c r="BC195" s="40"/>
      <c r="BE195" s="40"/>
      <c r="BG195" s="40"/>
    </row>
    <row r="196" spans="1:59" s="42" customFormat="1" ht="12.75" customHeight="1">
      <c r="A196" s="144">
        <v>19195</v>
      </c>
      <c r="B196" s="146" t="s">
        <v>908</v>
      </c>
      <c r="C196" s="147" t="s">
        <v>909</v>
      </c>
      <c r="D196" s="146" t="s">
        <v>910</v>
      </c>
      <c r="E196" s="147" t="s">
        <v>911</v>
      </c>
      <c r="F196" s="146" t="s">
        <v>27</v>
      </c>
      <c r="G196" s="155" t="s">
        <v>165</v>
      </c>
      <c r="H196" s="151"/>
      <c r="I196" s="155" t="s">
        <v>12</v>
      </c>
      <c r="J196" s="155" t="s">
        <v>38</v>
      </c>
      <c r="K196" s="155" t="s">
        <v>107</v>
      </c>
      <c r="L196" s="155" t="s">
        <v>158</v>
      </c>
      <c r="M196" s="155" t="s">
        <v>289</v>
      </c>
      <c r="N196" s="155" t="s">
        <v>27</v>
      </c>
      <c r="O196" s="45">
        <v>43507</v>
      </c>
      <c r="P196" s="40">
        <v>3680</v>
      </c>
      <c r="Q196" s="176"/>
      <c r="R196" s="40"/>
      <c r="S196" s="40"/>
      <c r="T196" s="40"/>
      <c r="U196" s="40"/>
      <c r="V196" s="40"/>
      <c r="W196" s="40"/>
      <c r="X196" s="41"/>
      <c r="Y196" s="41"/>
      <c r="Z196" s="40"/>
      <c r="AA196" s="152" t="s">
        <v>56</v>
      </c>
      <c r="AB196" s="153"/>
      <c r="AC196" s="166">
        <f>IF(AA196=Tables!J$5,AB196*P196,)</f>
        <v>0</v>
      </c>
      <c r="AD196" s="157"/>
      <c r="AE196" s="157"/>
      <c r="AF196" s="45"/>
      <c r="AG196" s="145"/>
      <c r="AH196" s="40"/>
      <c r="AI196" s="40"/>
      <c r="AM196" s="146"/>
      <c r="AW196" s="40"/>
      <c r="AY196" s="40"/>
      <c r="BA196" s="40"/>
      <c r="BC196" s="40"/>
      <c r="BE196" s="40"/>
      <c r="BG196" s="40"/>
    </row>
    <row r="197" spans="1:59" s="42" customFormat="1">
      <c r="A197" s="144">
        <v>19196</v>
      </c>
      <c r="B197" s="146" t="s">
        <v>912</v>
      </c>
      <c r="C197" s="147" t="s">
        <v>913</v>
      </c>
      <c r="D197" s="146" t="s">
        <v>914</v>
      </c>
      <c r="E197" s="147" t="s">
        <v>702</v>
      </c>
      <c r="F197" s="146" t="s">
        <v>27</v>
      </c>
      <c r="G197" s="151" t="s">
        <v>165</v>
      </c>
      <c r="H197" s="151"/>
      <c r="I197" s="155" t="s">
        <v>12</v>
      </c>
      <c r="J197" s="155" t="s">
        <v>38</v>
      </c>
      <c r="K197" s="151" t="s">
        <v>107</v>
      </c>
      <c r="L197" s="151" t="s">
        <v>158</v>
      </c>
      <c r="M197" s="155" t="s">
        <v>289</v>
      </c>
      <c r="N197" s="155" t="s">
        <v>27</v>
      </c>
      <c r="O197" s="45">
        <v>43510</v>
      </c>
      <c r="P197" s="40">
        <v>21825</v>
      </c>
      <c r="Q197" s="176"/>
      <c r="R197" s="40"/>
      <c r="S197" s="40"/>
      <c r="T197" s="40"/>
      <c r="U197" s="40"/>
      <c r="V197" s="40"/>
      <c r="W197" s="40"/>
      <c r="X197" s="41"/>
      <c r="Y197" s="41"/>
      <c r="Z197" s="40"/>
      <c r="AA197" s="156" t="s">
        <v>56</v>
      </c>
      <c r="AB197" s="153"/>
      <c r="AC197" s="166">
        <f>IF(AA197=Tables!J$5,AB197*P197,)</f>
        <v>0</v>
      </c>
      <c r="AD197" s="157"/>
      <c r="AE197" s="157"/>
      <c r="AF197" s="45"/>
      <c r="AG197" s="145"/>
      <c r="AH197" s="40"/>
      <c r="AI197" s="40"/>
      <c r="AL197" s="146"/>
      <c r="AM197" s="146"/>
      <c r="AW197" s="40"/>
      <c r="AY197" s="40"/>
      <c r="BA197" s="40"/>
      <c r="BC197" s="40"/>
      <c r="BE197" s="40"/>
      <c r="BG197" s="40"/>
    </row>
    <row r="198" spans="1:59" s="42" customFormat="1" ht="12.75" customHeight="1">
      <c r="A198" s="144">
        <v>19197</v>
      </c>
      <c r="B198" s="146" t="s">
        <v>915</v>
      </c>
      <c r="C198" s="147" t="s">
        <v>916</v>
      </c>
      <c r="D198" s="146" t="s">
        <v>747</v>
      </c>
      <c r="E198" s="147" t="s">
        <v>503</v>
      </c>
      <c r="F198" s="146" t="s">
        <v>27</v>
      </c>
      <c r="G198" s="151" t="s">
        <v>165</v>
      </c>
      <c r="H198" s="151"/>
      <c r="I198" s="155" t="s">
        <v>12</v>
      </c>
      <c r="J198" s="151" t="s">
        <v>38</v>
      </c>
      <c r="K198" s="151" t="s">
        <v>107</v>
      </c>
      <c r="L198" s="151" t="s">
        <v>158</v>
      </c>
      <c r="M198" s="155" t="s">
        <v>289</v>
      </c>
      <c r="N198" s="151" t="s">
        <v>27</v>
      </c>
      <c r="O198" s="195">
        <v>43507</v>
      </c>
      <c r="P198" s="189">
        <v>11890</v>
      </c>
      <c r="Q198" s="176"/>
      <c r="R198" s="40"/>
      <c r="S198" s="40"/>
      <c r="T198" s="40"/>
      <c r="U198" s="40"/>
      <c r="V198" s="40"/>
      <c r="W198" s="40"/>
      <c r="X198" s="41"/>
      <c r="Y198" s="41"/>
      <c r="Z198" s="40"/>
      <c r="AA198" s="194" t="s">
        <v>55</v>
      </c>
      <c r="AB198" s="153"/>
      <c r="AC198" s="166">
        <f>IF(AA198=Tables!J$5,AB198*P198,)</f>
        <v>0</v>
      </c>
      <c r="AD198" s="157"/>
      <c r="AE198" s="157"/>
      <c r="AF198" s="45"/>
      <c r="AG198" s="145"/>
      <c r="AH198" s="40"/>
      <c r="AI198" s="40"/>
      <c r="AL198" s="146"/>
      <c r="AM198" s="146"/>
      <c r="AW198" s="40"/>
      <c r="AY198" s="40"/>
      <c r="BA198" s="40"/>
      <c r="BC198" s="40"/>
      <c r="BE198" s="40"/>
      <c r="BG198" s="40"/>
    </row>
    <row r="199" spans="1:59" s="42" customFormat="1" ht="12.75" customHeight="1">
      <c r="A199" s="144">
        <v>19198</v>
      </c>
      <c r="B199" s="146" t="s">
        <v>917</v>
      </c>
      <c r="C199" s="147" t="s">
        <v>918</v>
      </c>
      <c r="D199" s="146" t="s">
        <v>359</v>
      </c>
      <c r="E199" s="147" t="s">
        <v>360</v>
      </c>
      <c r="F199" s="146" t="s">
        <v>27</v>
      </c>
      <c r="G199" s="155" t="s">
        <v>165</v>
      </c>
      <c r="H199" s="151"/>
      <c r="I199" s="155" t="s">
        <v>12</v>
      </c>
      <c r="J199" s="151" t="s">
        <v>37</v>
      </c>
      <c r="K199" s="151" t="s">
        <v>107</v>
      </c>
      <c r="L199" s="151" t="s">
        <v>313</v>
      </c>
      <c r="M199" s="151" t="s">
        <v>289</v>
      </c>
      <c r="N199" s="151" t="s">
        <v>27</v>
      </c>
      <c r="O199" s="45">
        <v>43508</v>
      </c>
      <c r="P199" s="165">
        <v>3600</v>
      </c>
      <c r="Q199" s="176"/>
      <c r="R199" s="40"/>
      <c r="S199" s="40"/>
      <c r="T199" s="40"/>
      <c r="U199" s="40"/>
      <c r="V199" s="40"/>
      <c r="W199" s="40"/>
      <c r="X199" s="41"/>
      <c r="Y199" s="41"/>
      <c r="Z199" s="40"/>
      <c r="AA199" s="194" t="s">
        <v>56</v>
      </c>
      <c r="AB199" s="153"/>
      <c r="AC199" s="166">
        <f>IF(AA199=Tables!J$5,AB199*P199,)</f>
        <v>0</v>
      </c>
      <c r="AD199" s="157"/>
      <c r="AE199" s="157"/>
      <c r="AF199" s="45"/>
      <c r="AG199" s="145"/>
      <c r="AH199" s="40"/>
      <c r="AI199" s="40"/>
      <c r="AK199" s="146"/>
      <c r="AW199" s="40"/>
      <c r="AY199" s="40"/>
      <c r="BA199" s="40"/>
      <c r="BC199" s="40"/>
      <c r="BE199" s="40"/>
      <c r="BG199" s="40"/>
    </row>
    <row r="200" spans="1:59" s="42" customFormat="1" ht="12.75" customHeight="1">
      <c r="A200" s="144">
        <v>19199</v>
      </c>
      <c r="B200" s="146" t="s">
        <v>919</v>
      </c>
      <c r="C200" s="147" t="s">
        <v>920</v>
      </c>
      <c r="D200" s="146" t="s">
        <v>921</v>
      </c>
      <c r="E200" s="147" t="s">
        <v>740</v>
      </c>
      <c r="F200" s="146" t="s">
        <v>27</v>
      </c>
      <c r="G200" s="151" t="s">
        <v>166</v>
      </c>
      <c r="H200" s="151"/>
      <c r="I200" s="151" t="s">
        <v>279</v>
      </c>
      <c r="J200" s="151" t="s">
        <v>38</v>
      </c>
      <c r="K200" s="151" t="s">
        <v>83</v>
      </c>
      <c r="L200" s="151" t="s">
        <v>71</v>
      </c>
      <c r="M200" s="151" t="s">
        <v>77</v>
      </c>
      <c r="N200" s="151" t="s">
        <v>27</v>
      </c>
      <c r="O200" s="45">
        <v>43509</v>
      </c>
      <c r="P200" s="40">
        <v>15500</v>
      </c>
      <c r="Q200" s="176"/>
      <c r="R200" s="40"/>
      <c r="S200" s="40"/>
      <c r="T200" s="40"/>
      <c r="U200" s="40"/>
      <c r="V200" s="40"/>
      <c r="W200" s="40"/>
      <c r="X200" s="41"/>
      <c r="Y200" s="41"/>
      <c r="Z200" s="40"/>
      <c r="AA200" s="187"/>
      <c r="AB200" s="153"/>
      <c r="AC200" s="166">
        <f>IF(AA200=Tables!J$5,AB200*P200,)</f>
        <v>0</v>
      </c>
      <c r="AD200" s="157"/>
      <c r="AE200" s="157"/>
      <c r="AF200" s="45"/>
      <c r="AG200" s="145"/>
      <c r="AH200" s="40"/>
      <c r="AI200" s="40"/>
      <c r="AL200" s="146"/>
      <c r="AM200" s="146"/>
      <c r="AW200" s="40"/>
      <c r="AY200" s="40"/>
      <c r="BA200" s="40"/>
      <c r="BC200" s="40"/>
      <c r="BE200" s="40"/>
      <c r="BG200" s="40"/>
    </row>
    <row r="201" spans="1:59" s="42" customFormat="1" ht="12.75" customHeight="1">
      <c r="A201" s="144">
        <v>19200</v>
      </c>
      <c r="B201" s="146" t="s">
        <v>922</v>
      </c>
      <c r="C201" s="147" t="s">
        <v>923</v>
      </c>
      <c r="D201" s="146" t="s">
        <v>359</v>
      </c>
      <c r="E201" s="147" t="s">
        <v>360</v>
      </c>
      <c r="F201" s="146" t="s">
        <v>27</v>
      </c>
      <c r="G201" s="155" t="s">
        <v>165</v>
      </c>
      <c r="H201" s="151"/>
      <c r="I201" s="151" t="s">
        <v>16</v>
      </c>
      <c r="J201" s="151" t="s">
        <v>145</v>
      </c>
      <c r="K201" s="151" t="s">
        <v>83</v>
      </c>
      <c r="L201" s="151" t="s">
        <v>313</v>
      </c>
      <c r="M201" s="151" t="s">
        <v>289</v>
      </c>
      <c r="N201" s="151" t="s">
        <v>27</v>
      </c>
      <c r="O201" s="45">
        <v>43509</v>
      </c>
      <c r="P201" s="40">
        <v>127000</v>
      </c>
      <c r="Q201" s="176"/>
      <c r="R201" s="40"/>
      <c r="S201" s="40"/>
      <c r="T201" s="40"/>
      <c r="U201" s="40"/>
      <c r="V201" s="40"/>
      <c r="W201" s="40"/>
      <c r="X201" s="41"/>
      <c r="Y201" s="41"/>
      <c r="Z201" s="40"/>
      <c r="AA201" s="196" t="s">
        <v>55</v>
      </c>
      <c r="AB201" s="153"/>
      <c r="AC201" s="166">
        <f>IF(AA201=Tables!J$5,AB201*P201,)</f>
        <v>0</v>
      </c>
      <c r="AD201" s="157"/>
      <c r="AE201" s="157"/>
      <c r="AF201" s="45"/>
      <c r="AG201" s="145"/>
      <c r="AH201" s="40"/>
      <c r="AI201" s="40"/>
      <c r="AL201" s="146"/>
      <c r="AM201" s="146"/>
      <c r="AO201" s="146"/>
      <c r="AW201" s="40"/>
      <c r="AY201" s="40"/>
      <c r="BA201" s="40"/>
      <c r="BC201" s="40"/>
      <c r="BE201" s="40"/>
      <c r="BG201" s="40"/>
    </row>
    <row r="202" spans="1:59" s="42" customFormat="1" ht="12.75" customHeight="1">
      <c r="A202" s="144">
        <v>19201</v>
      </c>
      <c r="B202" s="146" t="s">
        <v>924</v>
      </c>
      <c r="C202" s="147" t="s">
        <v>925</v>
      </c>
      <c r="D202" s="146" t="s">
        <v>359</v>
      </c>
      <c r="E202" s="147" t="s">
        <v>360</v>
      </c>
      <c r="F202" s="146" t="s">
        <v>27</v>
      </c>
      <c r="G202" s="155" t="s">
        <v>165</v>
      </c>
      <c r="H202" s="151"/>
      <c r="I202" s="151" t="s">
        <v>16</v>
      </c>
      <c r="J202" s="151" t="s">
        <v>145</v>
      </c>
      <c r="K202" s="151" t="s">
        <v>83</v>
      </c>
      <c r="L202" s="151" t="s">
        <v>313</v>
      </c>
      <c r="M202" s="151" t="s">
        <v>289</v>
      </c>
      <c r="N202" s="151" t="s">
        <v>27</v>
      </c>
      <c r="O202" s="45">
        <v>43509</v>
      </c>
      <c r="P202" s="40">
        <v>6407</v>
      </c>
      <c r="Q202" s="176"/>
      <c r="R202" s="40"/>
      <c r="S202" s="40"/>
      <c r="T202" s="40"/>
      <c r="U202" s="40"/>
      <c r="V202" s="40"/>
      <c r="W202" s="40"/>
      <c r="X202" s="41"/>
      <c r="Y202" s="41"/>
      <c r="Z202" s="40"/>
      <c r="AA202" s="156" t="s">
        <v>56</v>
      </c>
      <c r="AB202" s="153">
        <v>0</v>
      </c>
      <c r="AC202" s="166">
        <f>IF(AA202=Tables!J$5,AB202*P202,)</f>
        <v>0</v>
      </c>
      <c r="AD202" s="157"/>
      <c r="AE202" s="157"/>
      <c r="AF202" s="45"/>
      <c r="AG202" s="145"/>
      <c r="AH202" s="40"/>
      <c r="AI202" s="40"/>
      <c r="AL202" s="146"/>
      <c r="AM202" s="146"/>
      <c r="AW202" s="40"/>
      <c r="AY202" s="40"/>
      <c r="BA202" s="40"/>
      <c r="BC202" s="40"/>
      <c r="BE202" s="40"/>
      <c r="BG202" s="40"/>
    </row>
    <row r="203" spans="1:59" s="42" customFormat="1" ht="12.75" customHeight="1">
      <c r="A203" s="144">
        <v>19202</v>
      </c>
      <c r="B203" s="146" t="s">
        <v>926</v>
      </c>
      <c r="C203" s="147" t="s">
        <v>447</v>
      </c>
      <c r="D203" s="146" t="s">
        <v>513</v>
      </c>
      <c r="E203" s="147" t="s">
        <v>514</v>
      </c>
      <c r="F203" s="146" t="s">
        <v>27</v>
      </c>
      <c r="G203" s="151" t="s">
        <v>165</v>
      </c>
      <c r="H203" s="151"/>
      <c r="I203" s="151" t="s">
        <v>12</v>
      </c>
      <c r="J203" s="151" t="s">
        <v>38</v>
      </c>
      <c r="K203" s="151" t="s">
        <v>107</v>
      </c>
      <c r="L203" s="151" t="s">
        <v>158</v>
      </c>
      <c r="M203" s="155" t="s">
        <v>289</v>
      </c>
      <c r="N203" s="151" t="s">
        <v>27</v>
      </c>
      <c r="O203" s="149">
        <v>43509</v>
      </c>
      <c r="P203" s="40">
        <v>1520</v>
      </c>
      <c r="Q203" s="176"/>
      <c r="R203" s="40"/>
      <c r="S203" s="40"/>
      <c r="T203" s="40"/>
      <c r="U203" s="40"/>
      <c r="V203" s="40"/>
      <c r="W203" s="40"/>
      <c r="X203" s="41"/>
      <c r="Y203" s="41"/>
      <c r="Z203" s="40"/>
      <c r="AA203" s="152" t="s">
        <v>56</v>
      </c>
      <c r="AB203" s="153"/>
      <c r="AC203" s="166">
        <f>IF(AA203=Tables!J$5,AB203*P203,)</f>
        <v>0</v>
      </c>
      <c r="AD203" s="157"/>
      <c r="AE203" s="157"/>
      <c r="AF203" s="45"/>
      <c r="AG203" s="145"/>
      <c r="AH203" s="40"/>
      <c r="AI203" s="40"/>
      <c r="AL203" s="146"/>
      <c r="AM203" s="146"/>
      <c r="AV203" s="146"/>
      <c r="AW203" s="40"/>
      <c r="AX203" s="146"/>
      <c r="AY203" s="40"/>
      <c r="AZ203" s="146"/>
      <c r="BA203" s="40"/>
      <c r="BC203" s="40"/>
      <c r="BE203" s="40"/>
      <c r="BG203" s="40"/>
    </row>
    <row r="204" spans="1:59" s="42" customFormat="1" ht="12.75" customHeight="1">
      <c r="A204" s="144">
        <v>19203</v>
      </c>
      <c r="B204" s="147" t="s">
        <v>927</v>
      </c>
      <c r="C204" s="147" t="s">
        <v>928</v>
      </c>
      <c r="D204" s="146" t="s">
        <v>589</v>
      </c>
      <c r="E204" s="147" t="s">
        <v>360</v>
      </c>
      <c r="F204" s="146" t="s">
        <v>27</v>
      </c>
      <c r="G204" s="151" t="s">
        <v>165</v>
      </c>
      <c r="H204" s="151"/>
      <c r="I204" s="151" t="s">
        <v>12</v>
      </c>
      <c r="J204" s="151" t="s">
        <v>38</v>
      </c>
      <c r="K204" s="151" t="s">
        <v>107</v>
      </c>
      <c r="L204" s="151" t="s">
        <v>158</v>
      </c>
      <c r="M204" s="151" t="s">
        <v>289</v>
      </c>
      <c r="N204" s="151" t="s">
        <v>27</v>
      </c>
      <c r="O204" s="45">
        <v>43510</v>
      </c>
      <c r="P204" s="40">
        <v>7597</v>
      </c>
      <c r="Q204" s="176"/>
      <c r="R204" s="40"/>
      <c r="S204" s="40"/>
      <c r="T204" s="40"/>
      <c r="U204" s="40"/>
      <c r="V204" s="40"/>
      <c r="W204" s="40"/>
      <c r="X204" s="41"/>
      <c r="Y204" s="41"/>
      <c r="Z204" s="40"/>
      <c r="AA204" s="152" t="s">
        <v>56</v>
      </c>
      <c r="AB204" s="153"/>
      <c r="AC204" s="166">
        <f>IF(AA204=Tables!J$5,AB204*P204,)</f>
        <v>0</v>
      </c>
      <c r="AD204" s="157"/>
      <c r="AE204" s="157"/>
      <c r="AF204" s="45"/>
      <c r="AG204" s="145"/>
      <c r="AH204" s="40"/>
      <c r="AI204" s="40"/>
      <c r="AL204" s="146"/>
      <c r="AM204" s="146"/>
      <c r="AV204" s="146"/>
      <c r="AW204" s="40"/>
      <c r="AX204" s="146"/>
      <c r="AY204" s="40"/>
      <c r="BA204" s="40"/>
      <c r="BC204" s="40"/>
      <c r="BE204" s="40"/>
      <c r="BG204" s="40"/>
    </row>
    <row r="205" spans="1:59" s="42" customFormat="1" ht="12.75" customHeight="1">
      <c r="A205" s="144">
        <v>19204</v>
      </c>
      <c r="B205" s="146" t="s">
        <v>929</v>
      </c>
      <c r="C205" s="147" t="s">
        <v>930</v>
      </c>
      <c r="D205" s="146" t="s">
        <v>453</v>
      </c>
      <c r="E205" s="147" t="s">
        <v>360</v>
      </c>
      <c r="F205" s="146" t="s">
        <v>27</v>
      </c>
      <c r="G205" s="151" t="s">
        <v>165</v>
      </c>
      <c r="H205" s="151"/>
      <c r="I205" s="151" t="s">
        <v>12</v>
      </c>
      <c r="J205" s="151" t="s">
        <v>38</v>
      </c>
      <c r="K205" s="151" t="s">
        <v>107</v>
      </c>
      <c r="L205" s="151" t="s">
        <v>158</v>
      </c>
      <c r="M205" s="151" t="s">
        <v>289</v>
      </c>
      <c r="N205" s="151" t="s">
        <v>27</v>
      </c>
      <c r="O205" s="45">
        <v>43514</v>
      </c>
      <c r="P205" s="40">
        <v>13974</v>
      </c>
      <c r="Q205" s="176"/>
      <c r="R205" s="40"/>
      <c r="S205" s="40"/>
      <c r="T205" s="40"/>
      <c r="U205" s="40"/>
      <c r="V205" s="40"/>
      <c r="W205" s="40"/>
      <c r="X205" s="41"/>
      <c r="Y205" s="41"/>
      <c r="Z205" s="40"/>
      <c r="AA205" s="152" t="s">
        <v>55</v>
      </c>
      <c r="AB205" s="153"/>
      <c r="AC205" s="166">
        <f>IF(AA205=Tables!J$5,AB205*P205,)</f>
        <v>0</v>
      </c>
      <c r="AD205" s="157"/>
      <c r="AE205" s="157"/>
      <c r="AF205" s="45"/>
      <c r="AG205" s="145"/>
      <c r="AH205" s="40"/>
      <c r="AI205" s="40"/>
      <c r="AL205" s="146"/>
      <c r="AM205" s="146"/>
      <c r="AW205" s="40"/>
      <c r="AY205" s="40"/>
      <c r="BA205" s="40"/>
      <c r="BC205" s="40"/>
      <c r="BE205" s="40"/>
      <c r="BG205" s="40"/>
    </row>
    <row r="206" spans="1:59" s="42" customFormat="1" ht="12.75" customHeight="1">
      <c r="A206" s="144">
        <v>19205</v>
      </c>
      <c r="B206" s="146" t="s">
        <v>931</v>
      </c>
      <c r="C206" s="147" t="s">
        <v>932</v>
      </c>
      <c r="D206" s="162" t="s">
        <v>933</v>
      </c>
      <c r="E206" s="147" t="s">
        <v>360</v>
      </c>
      <c r="F206" s="146" t="s">
        <v>27</v>
      </c>
      <c r="G206" s="151" t="s">
        <v>165</v>
      </c>
      <c r="H206" s="151"/>
      <c r="I206" s="151" t="s">
        <v>12</v>
      </c>
      <c r="J206" s="151" t="s">
        <v>38</v>
      </c>
      <c r="K206" s="151" t="s">
        <v>107</v>
      </c>
      <c r="L206" s="151" t="s">
        <v>158</v>
      </c>
      <c r="M206" s="151" t="s">
        <v>289</v>
      </c>
      <c r="N206" s="151" t="s">
        <v>27</v>
      </c>
      <c r="O206" s="45">
        <v>43514</v>
      </c>
      <c r="P206" s="40">
        <v>12890</v>
      </c>
      <c r="Q206" s="176"/>
      <c r="R206" s="40"/>
      <c r="S206" s="40"/>
      <c r="T206" s="40"/>
      <c r="U206" s="40"/>
      <c r="V206" s="40"/>
      <c r="W206" s="40"/>
      <c r="X206" s="41"/>
      <c r="Y206" s="41"/>
      <c r="Z206" s="40"/>
      <c r="AA206" s="152" t="s">
        <v>55</v>
      </c>
      <c r="AB206" s="153"/>
      <c r="AC206" s="166">
        <f>IF(AA206=Tables!J$5,AB206*P206,)</f>
        <v>0</v>
      </c>
      <c r="AD206" s="157"/>
      <c r="AE206" s="157"/>
      <c r="AF206" s="45"/>
      <c r="AG206" s="145"/>
      <c r="AH206" s="40"/>
      <c r="AI206" s="40"/>
      <c r="AL206" s="146"/>
      <c r="AM206" s="146"/>
      <c r="AO206" s="146"/>
      <c r="AW206" s="40"/>
      <c r="AY206" s="40"/>
      <c r="BA206" s="40"/>
      <c r="BC206" s="40"/>
      <c r="BE206" s="40"/>
      <c r="BG206" s="40"/>
    </row>
    <row r="207" spans="1:59" s="42" customFormat="1" ht="12.75" customHeight="1">
      <c r="A207" s="144">
        <v>19206</v>
      </c>
      <c r="B207" s="146" t="s">
        <v>934</v>
      </c>
      <c r="C207" s="147" t="s">
        <v>935</v>
      </c>
      <c r="D207" s="146" t="s">
        <v>359</v>
      </c>
      <c r="E207" s="147" t="s">
        <v>360</v>
      </c>
      <c r="F207" s="146" t="s">
        <v>27</v>
      </c>
      <c r="G207" s="151" t="s">
        <v>165</v>
      </c>
      <c r="H207" s="151"/>
      <c r="I207" s="151" t="s">
        <v>16</v>
      </c>
      <c r="J207" s="151" t="s">
        <v>38</v>
      </c>
      <c r="K207" s="151" t="s">
        <v>81</v>
      </c>
      <c r="L207" s="151" t="s">
        <v>313</v>
      </c>
      <c r="M207" s="151" t="s">
        <v>289</v>
      </c>
      <c r="N207" s="151" t="s">
        <v>27</v>
      </c>
      <c r="O207" s="149" t="s">
        <v>471</v>
      </c>
      <c r="P207" s="189">
        <v>0</v>
      </c>
      <c r="Q207" s="176"/>
      <c r="R207" s="40"/>
      <c r="S207" s="40"/>
      <c r="T207" s="40"/>
      <c r="U207" s="40"/>
      <c r="V207" s="40"/>
      <c r="W207" s="40"/>
      <c r="X207" s="41"/>
      <c r="Y207" s="41"/>
      <c r="Z207" s="40"/>
      <c r="AA207" s="200" t="s">
        <v>55</v>
      </c>
      <c r="AB207" s="153"/>
      <c r="AC207" s="166">
        <f>IF(AA207=Tables!J$5,AB207*P207,)</f>
        <v>0</v>
      </c>
      <c r="AD207" s="157"/>
      <c r="AE207" s="157"/>
      <c r="AF207" s="45"/>
      <c r="AG207" s="145"/>
      <c r="AH207" s="40"/>
      <c r="AI207" s="40"/>
      <c r="AM207" s="146"/>
      <c r="AO207" s="146"/>
      <c r="AW207" s="40"/>
      <c r="AY207" s="40"/>
      <c r="BA207" s="40"/>
      <c r="BC207" s="40"/>
      <c r="BE207" s="40"/>
      <c r="BG207" s="40"/>
    </row>
    <row r="208" spans="1:59" s="42" customFormat="1" ht="12.75" customHeight="1">
      <c r="A208" s="144">
        <v>19207</v>
      </c>
      <c r="B208" s="146" t="s">
        <v>936</v>
      </c>
      <c r="C208" s="146" t="s">
        <v>937</v>
      </c>
      <c r="D208" s="146" t="s">
        <v>938</v>
      </c>
      <c r="E208" s="146" t="s">
        <v>360</v>
      </c>
      <c r="F208" s="146" t="s">
        <v>27</v>
      </c>
      <c r="G208" s="151" t="s">
        <v>165</v>
      </c>
      <c r="I208" s="151" t="s">
        <v>12</v>
      </c>
      <c r="J208" s="151" t="s">
        <v>38</v>
      </c>
      <c r="K208" s="151" t="s">
        <v>81</v>
      </c>
      <c r="L208" s="151" t="s">
        <v>318</v>
      </c>
      <c r="M208" s="151" t="s">
        <v>77</v>
      </c>
      <c r="N208" s="151" t="s">
        <v>27</v>
      </c>
      <c r="O208" s="179">
        <v>43514</v>
      </c>
      <c r="P208" s="40">
        <v>25555</v>
      </c>
      <c r="Q208" s="176"/>
      <c r="R208" s="40"/>
      <c r="S208" s="40"/>
      <c r="T208" s="40"/>
      <c r="U208" s="40"/>
      <c r="V208" s="40"/>
      <c r="W208" s="40"/>
      <c r="X208" s="41"/>
      <c r="Y208" s="41"/>
      <c r="Z208" s="40"/>
      <c r="AA208" s="188"/>
      <c r="AB208" s="153"/>
      <c r="AC208" s="166">
        <f>IF(AA208=Tables!J$5,AB208*P208,)</f>
        <v>0</v>
      </c>
      <c r="AD208" s="157"/>
      <c r="AE208" s="157"/>
      <c r="AF208" s="45"/>
      <c r="AG208" s="145"/>
      <c r="AH208" s="40"/>
      <c r="AI208" s="40"/>
      <c r="AM208" s="146"/>
      <c r="AO208" s="146"/>
      <c r="AW208" s="40"/>
      <c r="AY208" s="40"/>
      <c r="BA208" s="40"/>
      <c r="BC208" s="40"/>
      <c r="BE208" s="40"/>
      <c r="BG208" s="40"/>
    </row>
    <row r="209" spans="1:59" s="42" customFormat="1" ht="12.75" customHeight="1">
      <c r="A209" s="144">
        <v>19208</v>
      </c>
      <c r="B209" s="147" t="s">
        <v>939</v>
      </c>
      <c r="C209" s="146" t="s">
        <v>940</v>
      </c>
      <c r="D209" s="146" t="s">
        <v>941</v>
      </c>
      <c r="E209" s="147" t="s">
        <v>384</v>
      </c>
      <c r="F209" s="146" t="s">
        <v>27</v>
      </c>
      <c r="G209" s="155" t="s">
        <v>165</v>
      </c>
      <c r="H209" s="151"/>
      <c r="I209" s="155" t="s">
        <v>148</v>
      </c>
      <c r="J209" s="155" t="s">
        <v>38</v>
      </c>
      <c r="K209" s="155" t="s">
        <v>83</v>
      </c>
      <c r="L209" s="155" t="s">
        <v>158</v>
      </c>
      <c r="M209" s="155" t="s">
        <v>289</v>
      </c>
      <c r="N209" s="155" t="s">
        <v>27</v>
      </c>
      <c r="O209" s="45">
        <v>43518</v>
      </c>
      <c r="P209" s="40">
        <v>27000</v>
      </c>
      <c r="Q209" s="176"/>
      <c r="R209" s="40"/>
      <c r="S209" s="40"/>
      <c r="T209" s="40"/>
      <c r="U209" s="40"/>
      <c r="V209" s="40"/>
      <c r="W209" s="40"/>
      <c r="X209" s="41"/>
      <c r="Y209" s="41"/>
      <c r="Z209" s="40"/>
      <c r="AA209" s="152" t="s">
        <v>56</v>
      </c>
      <c r="AB209" s="153"/>
      <c r="AC209" s="166">
        <f>IF(AA209=Tables!J$5,AB209*P209,)</f>
        <v>0</v>
      </c>
      <c r="AD209" s="157"/>
      <c r="AE209" s="157"/>
      <c r="AF209" s="45"/>
      <c r="AG209" s="145"/>
      <c r="AH209" s="40"/>
      <c r="AI209" s="40"/>
      <c r="AL209" s="146"/>
      <c r="AM209" s="146"/>
      <c r="AW209" s="40"/>
      <c r="AY209" s="40"/>
      <c r="BA209" s="40"/>
      <c r="BC209" s="40"/>
      <c r="BE209" s="40"/>
      <c r="BG209" s="40"/>
    </row>
    <row r="210" spans="1:59" s="42" customFormat="1" ht="12.75" customHeight="1">
      <c r="A210" s="144">
        <v>19209</v>
      </c>
      <c r="B210" s="146" t="s">
        <v>970</v>
      </c>
      <c r="C210" s="147" t="s">
        <v>971</v>
      </c>
      <c r="D210" s="146" t="s">
        <v>972</v>
      </c>
      <c r="E210" s="147" t="s">
        <v>612</v>
      </c>
      <c r="F210" s="146" t="s">
        <v>27</v>
      </c>
      <c r="G210" s="151" t="s">
        <v>165</v>
      </c>
      <c r="H210" s="151"/>
      <c r="I210" s="151" t="s">
        <v>12</v>
      </c>
      <c r="J210" s="151" t="s">
        <v>38</v>
      </c>
      <c r="K210" s="151" t="s">
        <v>107</v>
      </c>
      <c r="L210" s="151" t="s">
        <v>158</v>
      </c>
      <c r="M210" s="151" t="s">
        <v>289</v>
      </c>
      <c r="N210" s="151" t="s">
        <v>27</v>
      </c>
      <c r="O210" s="149">
        <v>43525</v>
      </c>
      <c r="P210" s="189">
        <v>3680</v>
      </c>
      <c r="Q210" s="176"/>
      <c r="R210" s="40"/>
      <c r="S210" s="40"/>
      <c r="T210" s="40"/>
      <c r="U210" s="40"/>
      <c r="V210" s="40"/>
      <c r="W210" s="40"/>
      <c r="X210" s="41"/>
      <c r="Y210" s="41"/>
      <c r="Z210" s="40"/>
      <c r="AA210" s="194" t="s">
        <v>56</v>
      </c>
      <c r="AB210" s="153"/>
      <c r="AC210" s="166">
        <f>IF(AA210=Tables!J$5,AB210*P210,)</f>
        <v>0</v>
      </c>
      <c r="AD210" s="157"/>
      <c r="AE210" s="157"/>
      <c r="AF210" s="45"/>
      <c r="AG210" s="145"/>
      <c r="AH210" s="40"/>
      <c r="AI210" s="40"/>
      <c r="AL210" s="146"/>
      <c r="AM210" s="146"/>
      <c r="AW210" s="40"/>
      <c r="AY210" s="40"/>
      <c r="BA210" s="40"/>
      <c r="BC210" s="40"/>
      <c r="BE210" s="40"/>
      <c r="BG210" s="40"/>
    </row>
    <row r="211" spans="1:59" s="42" customFormat="1" ht="12.75" customHeight="1">
      <c r="A211" s="144">
        <v>19210</v>
      </c>
      <c r="B211" s="147" t="s">
        <v>964</v>
      </c>
      <c r="C211" s="146" t="s">
        <v>679</v>
      </c>
      <c r="D211" s="146" t="s">
        <v>942</v>
      </c>
      <c r="E211" s="147" t="s">
        <v>702</v>
      </c>
      <c r="F211" s="146" t="s">
        <v>27</v>
      </c>
      <c r="G211" s="155" t="s">
        <v>166</v>
      </c>
      <c r="H211" s="151">
        <v>25250</v>
      </c>
      <c r="I211" s="155" t="s">
        <v>12</v>
      </c>
      <c r="J211" s="155" t="s">
        <v>38</v>
      </c>
      <c r="K211" s="155" t="s">
        <v>83</v>
      </c>
      <c r="L211" s="155" t="s">
        <v>297</v>
      </c>
      <c r="M211" s="155" t="s">
        <v>73</v>
      </c>
      <c r="N211" s="155" t="s">
        <v>27</v>
      </c>
      <c r="O211" s="149">
        <v>43523</v>
      </c>
      <c r="P211" s="40">
        <v>1242840</v>
      </c>
      <c r="Q211" s="176">
        <f>P211/H211</f>
        <v>49.221386138613859</v>
      </c>
      <c r="R211" s="40"/>
      <c r="S211" s="40"/>
      <c r="T211" s="40"/>
      <c r="U211" s="40"/>
      <c r="V211" s="40"/>
      <c r="W211" s="40"/>
      <c r="X211" s="41"/>
      <c r="Y211" s="41"/>
      <c r="Z211" s="40"/>
      <c r="AA211" s="152" t="s">
        <v>56</v>
      </c>
      <c r="AB211" s="153"/>
      <c r="AC211" s="166">
        <f>IF(AA211=Tables!J$5,AB211*P211,)</f>
        <v>0</v>
      </c>
      <c r="AD211" s="157"/>
      <c r="AE211" s="157"/>
      <c r="AF211" s="45"/>
      <c r="AG211" s="145"/>
      <c r="AH211" s="40"/>
      <c r="AI211" s="40"/>
      <c r="AL211" s="42" t="s">
        <v>256</v>
      </c>
      <c r="AM211" s="146" t="s">
        <v>943</v>
      </c>
      <c r="AN211" s="42" t="s">
        <v>250</v>
      </c>
      <c r="AO211" s="146" t="s">
        <v>944</v>
      </c>
      <c r="AW211" s="40"/>
      <c r="AY211" s="40"/>
      <c r="BA211" s="40"/>
      <c r="BC211" s="40"/>
      <c r="BE211" s="40"/>
      <c r="BG211" s="40"/>
    </row>
    <row r="212" spans="1:59" s="42" customFormat="1" ht="12.75" customHeight="1">
      <c r="A212" s="144">
        <v>19211</v>
      </c>
      <c r="B212" s="146" t="s">
        <v>945</v>
      </c>
      <c r="C212" s="147" t="s">
        <v>946</v>
      </c>
      <c r="D212" s="146" t="s">
        <v>359</v>
      </c>
      <c r="E212" s="147" t="s">
        <v>360</v>
      </c>
      <c r="F212" s="146" t="s">
        <v>27</v>
      </c>
      <c r="G212" s="151" t="s">
        <v>165</v>
      </c>
      <c r="H212" s="151"/>
      <c r="I212" s="151" t="s">
        <v>12</v>
      </c>
      <c r="J212" s="151" t="s">
        <v>145</v>
      </c>
      <c r="K212" s="151" t="s">
        <v>107</v>
      </c>
      <c r="L212" s="151" t="s">
        <v>313</v>
      </c>
      <c r="M212" s="151" t="s">
        <v>289</v>
      </c>
      <c r="N212" s="155" t="s">
        <v>27</v>
      </c>
      <c r="O212" s="45">
        <v>43521</v>
      </c>
      <c r="P212" s="40">
        <v>74200</v>
      </c>
      <c r="Q212" s="176"/>
      <c r="R212" s="40"/>
      <c r="S212" s="40"/>
      <c r="T212" s="40"/>
      <c r="U212" s="40"/>
      <c r="V212" s="40"/>
      <c r="W212" s="40"/>
      <c r="X212" s="41"/>
      <c r="Y212" s="41"/>
      <c r="Z212" s="40"/>
      <c r="AA212" s="200" t="s">
        <v>55</v>
      </c>
      <c r="AB212" s="153"/>
      <c r="AC212" s="166">
        <f>IF(AA212=Tables!J$5,AB212*P212,)</f>
        <v>0</v>
      </c>
      <c r="AD212" s="157"/>
      <c r="AE212" s="157"/>
      <c r="AF212" s="45"/>
      <c r="AG212" s="145"/>
      <c r="AH212" s="40"/>
      <c r="AI212" s="40"/>
      <c r="AL212" s="146"/>
      <c r="AM212" s="146"/>
      <c r="AW212" s="40"/>
      <c r="AY212" s="40"/>
      <c r="BA212" s="40"/>
      <c r="BC212" s="40"/>
      <c r="BE212" s="40"/>
      <c r="BG212" s="40"/>
    </row>
    <row r="213" spans="1:59" s="42" customFormat="1" ht="12.75" customHeight="1">
      <c r="A213" s="144">
        <v>19212</v>
      </c>
      <c r="B213" s="146" t="s">
        <v>947</v>
      </c>
      <c r="C213" s="147" t="s">
        <v>948</v>
      </c>
      <c r="D213" s="146" t="s">
        <v>949</v>
      </c>
      <c r="E213" s="147" t="s">
        <v>503</v>
      </c>
      <c r="F213" s="146" t="s">
        <v>27</v>
      </c>
      <c r="G213" s="151" t="s">
        <v>165</v>
      </c>
      <c r="H213" s="151">
        <v>530</v>
      </c>
      <c r="I213" s="155" t="s">
        <v>14</v>
      </c>
      <c r="J213" s="155" t="s">
        <v>38</v>
      </c>
      <c r="K213" s="151" t="s">
        <v>83</v>
      </c>
      <c r="L213" s="155" t="s">
        <v>342</v>
      </c>
      <c r="M213" s="155" t="s">
        <v>73</v>
      </c>
      <c r="N213" s="155" t="s">
        <v>27</v>
      </c>
      <c r="O213" s="45">
        <v>43529</v>
      </c>
      <c r="P213" s="189">
        <v>53396</v>
      </c>
      <c r="Q213" s="176"/>
      <c r="R213" s="40"/>
      <c r="S213" s="40"/>
      <c r="T213" s="40"/>
      <c r="U213" s="40"/>
      <c r="V213" s="40"/>
      <c r="W213" s="40"/>
      <c r="X213" s="41"/>
      <c r="Y213" s="41"/>
      <c r="Z213" s="40"/>
      <c r="AA213" s="194" t="s">
        <v>55</v>
      </c>
      <c r="AB213" s="153"/>
      <c r="AC213" s="166">
        <f>IF(AA213=Tables!J$5,AB213*P213,)</f>
        <v>0</v>
      </c>
      <c r="AD213" s="157"/>
      <c r="AE213" s="157"/>
      <c r="AF213" s="45"/>
      <c r="AG213" s="145"/>
      <c r="AH213" s="40"/>
      <c r="AI213" s="40"/>
      <c r="AM213" s="146"/>
      <c r="AW213" s="40"/>
      <c r="AY213" s="40"/>
      <c r="BA213" s="40"/>
      <c r="BC213" s="40"/>
      <c r="BE213" s="40"/>
      <c r="BG213" s="40"/>
    </row>
    <row r="214" spans="1:59" s="42" customFormat="1" ht="12.75" customHeight="1">
      <c r="A214" s="144">
        <v>19213</v>
      </c>
      <c r="B214" s="146" t="s">
        <v>951</v>
      </c>
      <c r="C214" s="146" t="s">
        <v>953</v>
      </c>
      <c r="D214" s="146" t="s">
        <v>359</v>
      </c>
      <c r="E214" s="147" t="s">
        <v>360</v>
      </c>
      <c r="F214" s="146" t="s">
        <v>27</v>
      </c>
      <c r="G214" s="151" t="s">
        <v>165</v>
      </c>
      <c r="H214" s="151"/>
      <c r="I214" s="151" t="s">
        <v>16</v>
      </c>
      <c r="J214" s="151" t="s">
        <v>145</v>
      </c>
      <c r="K214" s="151" t="s">
        <v>107</v>
      </c>
      <c r="L214" s="155" t="s">
        <v>313</v>
      </c>
      <c r="M214" s="151" t="s">
        <v>289</v>
      </c>
      <c r="N214" s="151" t="s">
        <v>27</v>
      </c>
      <c r="O214" s="45">
        <v>43518</v>
      </c>
      <c r="P214" s="40">
        <v>16593</v>
      </c>
      <c r="Q214" s="176"/>
      <c r="R214" s="40"/>
      <c r="S214" s="40"/>
      <c r="T214" s="40"/>
      <c r="U214" s="40"/>
      <c r="V214" s="40"/>
      <c r="W214" s="40"/>
      <c r="X214" s="41"/>
      <c r="Y214" s="41"/>
      <c r="Z214" s="40"/>
      <c r="AA214" s="196" t="s">
        <v>55</v>
      </c>
      <c r="AB214" s="153"/>
      <c r="AC214" s="166">
        <f>IF(AA214=Tables!J$5,AB214*P214,)</f>
        <v>0</v>
      </c>
      <c r="AD214" s="157"/>
      <c r="AE214" s="157"/>
      <c r="AF214" s="45"/>
      <c r="AG214" s="145"/>
      <c r="AH214" s="40"/>
      <c r="AI214" s="40"/>
      <c r="AL214" s="146"/>
      <c r="AM214" s="146"/>
      <c r="AW214" s="40"/>
      <c r="AY214" s="40"/>
      <c r="BA214" s="40"/>
      <c r="BC214" s="40"/>
      <c r="BE214" s="40"/>
      <c r="BG214" s="40"/>
    </row>
    <row r="215" spans="1:59" s="42" customFormat="1" ht="12.75" customHeight="1">
      <c r="A215" s="144">
        <v>19214</v>
      </c>
      <c r="B215" s="146" t="s">
        <v>950</v>
      </c>
      <c r="C215" s="146" t="s">
        <v>952</v>
      </c>
      <c r="D215" s="146" t="s">
        <v>359</v>
      </c>
      <c r="E215" s="147" t="s">
        <v>360</v>
      </c>
      <c r="F215" s="146" t="s">
        <v>27</v>
      </c>
      <c r="G215" s="151" t="s">
        <v>165</v>
      </c>
      <c r="H215" s="151"/>
      <c r="I215" s="151" t="s">
        <v>16</v>
      </c>
      <c r="J215" s="151" t="s">
        <v>145</v>
      </c>
      <c r="K215" s="151" t="s">
        <v>107</v>
      </c>
      <c r="L215" s="155" t="s">
        <v>313</v>
      </c>
      <c r="M215" s="151" t="s">
        <v>289</v>
      </c>
      <c r="N215" s="151" t="s">
        <v>27</v>
      </c>
      <c r="O215" s="45">
        <v>43518</v>
      </c>
      <c r="P215" s="40">
        <v>11477</v>
      </c>
      <c r="Q215" s="176"/>
      <c r="R215" s="40"/>
      <c r="S215" s="40"/>
      <c r="T215" s="40"/>
      <c r="U215" s="40"/>
      <c r="V215" s="40"/>
      <c r="W215" s="40"/>
      <c r="X215" s="41"/>
      <c r="Y215" s="41"/>
      <c r="Z215" s="40"/>
      <c r="AA215" s="194" t="s">
        <v>55</v>
      </c>
      <c r="AB215" s="153"/>
      <c r="AC215" s="166">
        <f>IF(AA215=Tables!J$5,AB215*P215,)</f>
        <v>0</v>
      </c>
      <c r="AD215" s="157"/>
      <c r="AE215" s="157"/>
      <c r="AF215" s="45"/>
      <c r="AG215" s="145"/>
      <c r="AH215" s="40"/>
      <c r="AI215" s="40"/>
      <c r="AK215" s="146"/>
      <c r="AM215" s="146"/>
      <c r="AV215" s="146"/>
      <c r="AW215" s="40"/>
      <c r="AY215" s="40"/>
      <c r="BA215" s="40"/>
      <c r="BC215" s="40"/>
      <c r="BE215" s="40"/>
      <c r="BG215" s="40"/>
    </row>
    <row r="216" spans="1:59" s="42" customFormat="1" ht="12.75" customHeight="1">
      <c r="A216" s="144">
        <v>19215</v>
      </c>
      <c r="B216" s="146" t="s">
        <v>954</v>
      </c>
      <c r="C216" s="147" t="s">
        <v>955</v>
      </c>
      <c r="D216" s="146" t="s">
        <v>359</v>
      </c>
      <c r="E216" s="147" t="s">
        <v>360</v>
      </c>
      <c r="F216" s="146" t="s">
        <v>27</v>
      </c>
      <c r="G216" s="151" t="s">
        <v>165</v>
      </c>
      <c r="H216" s="151"/>
      <c r="I216" s="151" t="s">
        <v>16</v>
      </c>
      <c r="J216" s="151" t="s">
        <v>38</v>
      </c>
      <c r="K216" s="151" t="s">
        <v>107</v>
      </c>
      <c r="L216" s="155" t="s">
        <v>313</v>
      </c>
      <c r="M216" s="151" t="s">
        <v>289</v>
      </c>
      <c r="N216" s="151" t="s">
        <v>27</v>
      </c>
      <c r="O216" s="45">
        <v>43522</v>
      </c>
      <c r="P216" s="40">
        <v>13941</v>
      </c>
      <c r="Q216" s="176"/>
      <c r="R216" s="40"/>
      <c r="S216" s="40"/>
      <c r="T216" s="40"/>
      <c r="U216" s="40"/>
      <c r="V216" s="40"/>
      <c r="W216" s="40"/>
      <c r="X216" s="41"/>
      <c r="Y216" s="41"/>
      <c r="Z216" s="40"/>
      <c r="AA216" s="194" t="s">
        <v>55</v>
      </c>
      <c r="AB216" s="153"/>
      <c r="AC216" s="166">
        <f>IF(AA216=Tables!J$5,AB216*P216,)</f>
        <v>0</v>
      </c>
      <c r="AD216" s="157"/>
      <c r="AE216" s="157"/>
      <c r="AF216" s="45"/>
      <c r="AG216" s="145"/>
      <c r="AH216" s="40"/>
      <c r="AI216" s="40"/>
      <c r="AL216" s="146"/>
      <c r="AM216" s="146"/>
      <c r="AW216" s="40"/>
      <c r="AY216" s="40"/>
      <c r="BA216" s="40"/>
      <c r="BC216" s="40"/>
      <c r="BE216" s="40"/>
      <c r="BG216" s="40"/>
    </row>
    <row r="217" spans="1:59" s="42" customFormat="1" ht="12.75" customHeight="1">
      <c r="A217" s="144">
        <v>19216</v>
      </c>
      <c r="B217" s="146" t="s">
        <v>956</v>
      </c>
      <c r="C217" s="147" t="s">
        <v>957</v>
      </c>
      <c r="D217" s="146" t="s">
        <v>359</v>
      </c>
      <c r="E217" s="147" t="s">
        <v>360</v>
      </c>
      <c r="F217" s="146" t="s">
        <v>27</v>
      </c>
      <c r="G217" s="151" t="s">
        <v>165</v>
      </c>
      <c r="H217" s="151"/>
      <c r="I217" s="151" t="s">
        <v>16</v>
      </c>
      <c r="J217" s="151" t="s">
        <v>38</v>
      </c>
      <c r="K217" s="151" t="s">
        <v>107</v>
      </c>
      <c r="L217" s="155" t="s">
        <v>313</v>
      </c>
      <c r="M217" s="151" t="s">
        <v>289</v>
      </c>
      <c r="N217" s="151" t="s">
        <v>27</v>
      </c>
      <c r="O217" s="45">
        <v>43522</v>
      </c>
      <c r="P217" s="40">
        <v>9729</v>
      </c>
      <c r="Q217" s="176"/>
      <c r="R217" s="40"/>
      <c r="S217" s="40"/>
      <c r="T217" s="40"/>
      <c r="U217" s="40"/>
      <c r="V217" s="40"/>
      <c r="W217" s="40"/>
      <c r="X217" s="41"/>
      <c r="Y217" s="41"/>
      <c r="Z217" s="40"/>
      <c r="AA217" s="156" t="s">
        <v>56</v>
      </c>
      <c r="AB217" s="153"/>
      <c r="AC217" s="166">
        <f>IF(AA217=Tables!J$5,AB217*P217,)</f>
        <v>0</v>
      </c>
      <c r="AD217" s="157"/>
      <c r="AE217" s="157"/>
      <c r="AF217" s="45"/>
      <c r="AG217" s="145"/>
      <c r="AH217" s="40"/>
      <c r="AI217" s="40"/>
      <c r="AM217" s="146"/>
      <c r="AW217" s="40"/>
      <c r="AY217" s="40"/>
      <c r="BA217" s="40"/>
      <c r="BC217" s="40"/>
      <c r="BE217" s="40"/>
      <c r="BG217" s="40"/>
    </row>
    <row r="218" spans="1:59" s="42" customFormat="1" ht="12.75" customHeight="1">
      <c r="A218" s="144">
        <v>19217</v>
      </c>
      <c r="B218" s="146" t="s">
        <v>958</v>
      </c>
      <c r="C218" s="147" t="s">
        <v>959</v>
      </c>
      <c r="D218" s="146" t="s">
        <v>938</v>
      </c>
      <c r="E218" s="146" t="s">
        <v>360</v>
      </c>
      <c r="F218" s="146" t="s">
        <v>27</v>
      </c>
      <c r="G218" s="151" t="s">
        <v>165</v>
      </c>
      <c r="H218" s="151">
        <v>340</v>
      </c>
      <c r="I218" s="155" t="s">
        <v>12</v>
      </c>
      <c r="J218" s="155" t="s">
        <v>38</v>
      </c>
      <c r="K218" s="155" t="s">
        <v>83</v>
      </c>
      <c r="L218" s="155" t="s">
        <v>72</v>
      </c>
      <c r="M218" s="155" t="s">
        <v>73</v>
      </c>
      <c r="N218" s="155" t="s">
        <v>27</v>
      </c>
      <c r="O218" s="45">
        <v>43522</v>
      </c>
      <c r="P218" s="40">
        <v>10774</v>
      </c>
      <c r="Q218" s="176">
        <f>P218/H218</f>
        <v>31.688235294117646</v>
      </c>
      <c r="R218" s="40">
        <v>4678</v>
      </c>
      <c r="S218" s="40"/>
      <c r="T218" s="40"/>
      <c r="U218" s="40"/>
      <c r="V218" s="40"/>
      <c r="W218" s="40"/>
      <c r="X218" s="41"/>
      <c r="Y218" s="41"/>
      <c r="Z218" s="40"/>
      <c r="AA218" s="156" t="s">
        <v>55</v>
      </c>
      <c r="AB218" s="153"/>
      <c r="AC218" s="166">
        <f>IF(AA218=Tables!J$5,AB218*P218,)</f>
        <v>0</v>
      </c>
      <c r="AD218" s="157"/>
      <c r="AE218" s="157"/>
      <c r="AF218" s="45"/>
      <c r="AG218" s="145"/>
      <c r="AH218" s="40"/>
      <c r="AI218" s="40"/>
      <c r="AL218" s="146"/>
      <c r="AM218" s="146"/>
      <c r="AW218" s="40"/>
      <c r="AY218" s="40"/>
      <c r="BA218" s="40"/>
      <c r="BC218" s="40"/>
      <c r="BE218" s="40"/>
      <c r="BG218" s="40"/>
    </row>
    <row r="219" spans="1:59" s="42" customFormat="1" ht="12.75" customHeight="1">
      <c r="A219" s="144">
        <v>19218</v>
      </c>
      <c r="B219" s="146" t="s">
        <v>960</v>
      </c>
      <c r="C219" s="147" t="s">
        <v>961</v>
      </c>
      <c r="D219" s="146" t="s">
        <v>359</v>
      </c>
      <c r="E219" s="147" t="s">
        <v>360</v>
      </c>
      <c r="F219" s="146" t="s">
        <v>27</v>
      </c>
      <c r="G219" s="151" t="s">
        <v>165</v>
      </c>
      <c r="H219" s="151"/>
      <c r="I219" s="151" t="s">
        <v>16</v>
      </c>
      <c r="J219" s="151" t="s">
        <v>38</v>
      </c>
      <c r="K219" s="151" t="s">
        <v>107</v>
      </c>
      <c r="L219" s="151" t="s">
        <v>313</v>
      </c>
      <c r="M219" s="151" t="s">
        <v>289</v>
      </c>
      <c r="N219" s="151" t="s">
        <v>27</v>
      </c>
      <c r="O219" s="45">
        <v>43523</v>
      </c>
      <c r="P219" s="189">
        <v>5907</v>
      </c>
      <c r="Q219" s="176"/>
      <c r="R219" s="40"/>
      <c r="S219" s="40"/>
      <c r="T219" s="40"/>
      <c r="U219" s="40"/>
      <c r="V219" s="40"/>
      <c r="W219" s="40"/>
      <c r="X219" s="41"/>
      <c r="Y219" s="41"/>
      <c r="Z219" s="40"/>
      <c r="AA219" s="194" t="s">
        <v>56</v>
      </c>
      <c r="AB219" s="153"/>
      <c r="AC219" s="166">
        <f>IF(AA219=Tables!J$5,AB219*P219,)</f>
        <v>0</v>
      </c>
      <c r="AD219" s="157"/>
      <c r="AE219" s="157"/>
      <c r="AF219" s="45"/>
      <c r="AG219" s="145"/>
      <c r="AH219" s="40"/>
      <c r="AI219" s="40"/>
      <c r="AL219" s="146"/>
      <c r="AM219" s="146"/>
      <c r="AW219" s="40"/>
      <c r="AY219" s="40"/>
      <c r="BA219" s="40"/>
      <c r="BC219" s="40"/>
      <c r="BE219" s="40"/>
      <c r="BG219" s="40"/>
    </row>
    <row r="220" spans="1:59" s="42" customFormat="1" ht="12.75" customHeight="1">
      <c r="A220" s="144">
        <v>19219</v>
      </c>
      <c r="B220" s="146" t="s">
        <v>962</v>
      </c>
      <c r="C220" s="146" t="s">
        <v>279</v>
      </c>
      <c r="D220" s="147" t="s">
        <v>963</v>
      </c>
      <c r="E220" s="146" t="s">
        <v>360</v>
      </c>
      <c r="F220" s="146" t="s">
        <v>27</v>
      </c>
      <c r="G220" s="151" t="s">
        <v>165</v>
      </c>
      <c r="H220" s="151"/>
      <c r="I220" s="155" t="s">
        <v>279</v>
      </c>
      <c r="J220" s="151"/>
      <c r="K220" s="151" t="s">
        <v>83</v>
      </c>
      <c r="L220" s="151" t="s">
        <v>71</v>
      </c>
      <c r="M220" s="151" t="s">
        <v>77</v>
      </c>
      <c r="N220" s="155" t="s">
        <v>27</v>
      </c>
      <c r="O220" s="185"/>
      <c r="P220" s="186"/>
      <c r="Q220" s="176"/>
      <c r="R220" s="40"/>
      <c r="S220" s="40"/>
      <c r="T220" s="40"/>
      <c r="U220" s="40"/>
      <c r="V220" s="40"/>
      <c r="W220" s="40"/>
      <c r="X220" s="41"/>
      <c r="Y220" s="41"/>
      <c r="Z220" s="40"/>
      <c r="AA220" s="188"/>
      <c r="AB220" s="153"/>
      <c r="AC220" s="166">
        <f>IF(AA220=Tables!J$5,AB220*P220,)</f>
        <v>0</v>
      </c>
      <c r="AD220" s="157"/>
      <c r="AE220" s="157"/>
      <c r="AF220" s="45"/>
      <c r="AG220" s="145"/>
      <c r="AH220" s="40"/>
      <c r="AI220" s="40"/>
      <c r="AL220" s="146"/>
      <c r="AM220" s="146"/>
      <c r="AW220" s="40"/>
      <c r="AY220" s="40"/>
      <c r="BA220" s="40"/>
      <c r="BC220" s="40"/>
      <c r="BE220" s="40"/>
      <c r="BG220" s="40"/>
    </row>
    <row r="221" spans="1:59" s="42" customFormat="1" ht="12.75" customHeight="1">
      <c r="A221" s="144">
        <v>19220</v>
      </c>
      <c r="B221" s="146" t="s">
        <v>965</v>
      </c>
      <c r="C221" s="147" t="s">
        <v>966</v>
      </c>
      <c r="D221" s="147" t="s">
        <v>963</v>
      </c>
      <c r="E221" s="146" t="s">
        <v>360</v>
      </c>
      <c r="F221" s="146" t="s">
        <v>27</v>
      </c>
      <c r="G221" s="151" t="s">
        <v>165</v>
      </c>
      <c r="H221" s="151">
        <v>65093</v>
      </c>
      <c r="I221" s="151" t="s">
        <v>12</v>
      </c>
      <c r="J221" s="151" t="s">
        <v>38</v>
      </c>
      <c r="K221" s="151" t="s">
        <v>83</v>
      </c>
      <c r="L221" s="155" t="s">
        <v>297</v>
      </c>
      <c r="M221" s="155" t="s">
        <v>73</v>
      </c>
      <c r="N221" s="155" t="s">
        <v>27</v>
      </c>
      <c r="O221" s="45">
        <v>43531</v>
      </c>
      <c r="P221" s="40">
        <v>1190780</v>
      </c>
      <c r="Q221" s="176">
        <f>P221/H221</f>
        <v>18.293518504293857</v>
      </c>
      <c r="R221" s="40"/>
      <c r="S221" s="40"/>
      <c r="T221" s="40"/>
      <c r="U221" s="40"/>
      <c r="V221" s="40"/>
      <c r="W221" s="40"/>
      <c r="X221" s="41"/>
      <c r="Y221" s="41"/>
      <c r="Z221" s="40"/>
      <c r="AA221" s="152" t="s">
        <v>57</v>
      </c>
      <c r="AB221" s="153"/>
      <c r="AC221" s="166">
        <f>IF(AA221=Tables!J$5,AB221*P221,)</f>
        <v>0</v>
      </c>
      <c r="AD221" s="157"/>
      <c r="AE221" s="157"/>
      <c r="AF221" s="45"/>
      <c r="AG221" s="145"/>
      <c r="AH221" s="40"/>
      <c r="AI221" s="40"/>
      <c r="AL221" s="146" t="s">
        <v>256</v>
      </c>
      <c r="AM221" s="146" t="s">
        <v>967</v>
      </c>
      <c r="AW221" s="40"/>
      <c r="AY221" s="40"/>
      <c r="BA221" s="40"/>
      <c r="BC221" s="40"/>
      <c r="BE221" s="40"/>
      <c r="BG221" s="40"/>
    </row>
    <row r="222" spans="1:59" s="42" customFormat="1" ht="12.75" customHeight="1">
      <c r="A222" s="144">
        <v>19221</v>
      </c>
      <c r="B222" s="146" t="s">
        <v>968</v>
      </c>
      <c r="C222" s="147" t="s">
        <v>969</v>
      </c>
      <c r="D222" s="146" t="s">
        <v>453</v>
      </c>
      <c r="E222" s="147" t="s">
        <v>360</v>
      </c>
      <c r="F222" s="146" t="s">
        <v>27</v>
      </c>
      <c r="G222" s="151" t="s">
        <v>165</v>
      </c>
      <c r="H222" s="151"/>
      <c r="I222" s="151" t="s">
        <v>12</v>
      </c>
      <c r="J222" s="151" t="s">
        <v>38</v>
      </c>
      <c r="K222" s="151" t="s">
        <v>107</v>
      </c>
      <c r="L222" s="151" t="s">
        <v>158</v>
      </c>
      <c r="M222" s="151" t="s">
        <v>289</v>
      </c>
      <c r="N222" s="151" t="s">
        <v>27</v>
      </c>
      <c r="O222" s="45">
        <v>43520</v>
      </c>
      <c r="P222" s="40">
        <v>16000</v>
      </c>
      <c r="Q222" s="176"/>
      <c r="R222" s="40"/>
      <c r="S222" s="40"/>
      <c r="T222" s="40"/>
      <c r="U222" s="40"/>
      <c r="V222" s="40"/>
      <c r="W222" s="40"/>
      <c r="X222" s="41"/>
      <c r="Y222" s="41"/>
      <c r="Z222" s="40"/>
      <c r="AA222" s="194" t="s">
        <v>55</v>
      </c>
      <c r="AB222" s="153"/>
      <c r="AC222" s="166">
        <f>IF(AA222=Tables!J$5,AB222*P222,)</f>
        <v>0</v>
      </c>
      <c r="AD222" s="157"/>
      <c r="AE222" s="157"/>
      <c r="AF222" s="45"/>
      <c r="AG222" s="145"/>
      <c r="AH222" s="40"/>
      <c r="AI222" s="40"/>
      <c r="AK222" s="146"/>
      <c r="AM222" s="146"/>
      <c r="AV222" s="146"/>
      <c r="AW222" s="40"/>
      <c r="AX222" s="146"/>
      <c r="AY222" s="40"/>
      <c r="BA222" s="40"/>
      <c r="BC222" s="40"/>
      <c r="BE222" s="40"/>
      <c r="BG222" s="40"/>
    </row>
    <row r="223" spans="1:59" s="42" customFormat="1" ht="12.75" customHeight="1">
      <c r="A223" s="144">
        <v>19222</v>
      </c>
      <c r="B223" s="146" t="s">
        <v>973</v>
      </c>
      <c r="C223" s="146" t="s">
        <v>974</v>
      </c>
      <c r="D223" s="146" t="s">
        <v>359</v>
      </c>
      <c r="E223" s="146" t="s">
        <v>360</v>
      </c>
      <c r="F223" s="146" t="s">
        <v>27</v>
      </c>
      <c r="G223" s="151" t="s">
        <v>165</v>
      </c>
      <c r="H223" s="151"/>
      <c r="I223" s="151" t="s">
        <v>16</v>
      </c>
      <c r="J223" s="151" t="s">
        <v>38</v>
      </c>
      <c r="K223" s="151" t="s">
        <v>107</v>
      </c>
      <c r="L223" s="151" t="s">
        <v>313</v>
      </c>
      <c r="M223" s="151" t="s">
        <v>289</v>
      </c>
      <c r="N223" s="151" t="s">
        <v>27</v>
      </c>
      <c r="O223" s="45">
        <v>43528</v>
      </c>
      <c r="P223" s="40">
        <v>28400</v>
      </c>
      <c r="Q223" s="176"/>
      <c r="R223" s="40"/>
      <c r="S223" s="40"/>
      <c r="T223" s="40"/>
      <c r="U223" s="40"/>
      <c r="V223" s="40"/>
      <c r="W223" s="40"/>
      <c r="X223" s="41"/>
      <c r="Y223" s="41"/>
      <c r="Z223" s="40"/>
      <c r="AA223" s="194" t="s">
        <v>55</v>
      </c>
      <c r="AB223" s="153"/>
      <c r="AC223" s="166">
        <f>IF(AA223=Tables!J$5,AB223*P223,)</f>
        <v>0</v>
      </c>
      <c r="AD223" s="157"/>
      <c r="AE223" s="157"/>
      <c r="AF223" s="45"/>
      <c r="AG223" s="145"/>
      <c r="AH223" s="40"/>
      <c r="AI223" s="40"/>
      <c r="AL223" s="146"/>
      <c r="AM223" s="146"/>
      <c r="AW223" s="40"/>
      <c r="AY223" s="40"/>
      <c r="BA223" s="40"/>
      <c r="BC223" s="40"/>
      <c r="BE223" s="40"/>
      <c r="BG223" s="40"/>
    </row>
    <row r="224" spans="1:59" s="42" customFormat="1" ht="12.75" customHeight="1">
      <c r="A224" s="144">
        <v>19223</v>
      </c>
      <c r="B224" s="146" t="s">
        <v>975</v>
      </c>
      <c r="C224" s="147" t="s">
        <v>976</v>
      </c>
      <c r="D224" s="146" t="s">
        <v>359</v>
      </c>
      <c r="E224" s="146" t="s">
        <v>360</v>
      </c>
      <c r="F224" s="146" t="s">
        <v>27</v>
      </c>
      <c r="G224" s="151" t="s">
        <v>165</v>
      </c>
      <c r="H224" s="151"/>
      <c r="I224" s="151" t="s">
        <v>16</v>
      </c>
      <c r="J224" s="151" t="s">
        <v>38</v>
      </c>
      <c r="K224" s="151" t="s">
        <v>107</v>
      </c>
      <c r="L224" s="151" t="s">
        <v>313</v>
      </c>
      <c r="M224" s="151" t="s">
        <v>289</v>
      </c>
      <c r="N224" s="151" t="s">
        <v>27</v>
      </c>
      <c r="O224" s="45">
        <v>43528</v>
      </c>
      <c r="P224" s="40">
        <v>114000</v>
      </c>
      <c r="Q224" s="176"/>
      <c r="R224" s="40"/>
      <c r="S224" s="40"/>
      <c r="T224" s="40"/>
      <c r="U224" s="40"/>
      <c r="V224" s="40"/>
      <c r="W224" s="40"/>
      <c r="X224" s="41"/>
      <c r="Y224" s="41"/>
      <c r="Z224" s="40"/>
      <c r="AA224" s="194" t="s">
        <v>55</v>
      </c>
      <c r="AB224" s="153"/>
      <c r="AC224" s="166">
        <f>IF(AA224=Tables!J$5,AB224*P224,)</f>
        <v>0</v>
      </c>
      <c r="AD224" s="157"/>
      <c r="AE224" s="157"/>
      <c r="AF224" s="45"/>
      <c r="AG224" s="145"/>
      <c r="AH224" s="40"/>
      <c r="AI224" s="40"/>
      <c r="AL224" s="146"/>
      <c r="AM224" s="146"/>
      <c r="AW224" s="40"/>
      <c r="AY224" s="40"/>
      <c r="BA224" s="40"/>
      <c r="BC224" s="40"/>
      <c r="BE224" s="40"/>
      <c r="BG224" s="40"/>
    </row>
    <row r="225" spans="1:59" s="42" customFormat="1" ht="12.75" customHeight="1">
      <c r="A225" s="144">
        <v>19224</v>
      </c>
      <c r="B225" s="146" t="s">
        <v>977</v>
      </c>
      <c r="C225" s="147" t="s">
        <v>978</v>
      </c>
      <c r="D225" s="146" t="s">
        <v>359</v>
      </c>
      <c r="E225" s="147" t="s">
        <v>360</v>
      </c>
      <c r="F225" s="146" t="s">
        <v>27</v>
      </c>
      <c r="G225" s="151" t="s">
        <v>165</v>
      </c>
      <c r="H225" s="151"/>
      <c r="I225" s="155" t="s">
        <v>16</v>
      </c>
      <c r="J225" s="155" t="s">
        <v>38</v>
      </c>
      <c r="K225" s="151" t="s">
        <v>107</v>
      </c>
      <c r="L225" s="151" t="s">
        <v>313</v>
      </c>
      <c r="M225" s="155" t="s">
        <v>289</v>
      </c>
      <c r="N225" s="151" t="s">
        <v>27</v>
      </c>
      <c r="O225" s="45">
        <v>43530</v>
      </c>
      <c r="P225" s="189">
        <v>4576</v>
      </c>
      <c r="Q225" s="176"/>
      <c r="R225" s="40"/>
      <c r="S225" s="40"/>
      <c r="T225" s="40"/>
      <c r="U225" s="40"/>
      <c r="V225" s="40"/>
      <c r="W225" s="40"/>
      <c r="X225" s="41"/>
      <c r="Y225" s="41"/>
      <c r="Z225" s="40"/>
      <c r="AA225" s="194" t="s">
        <v>56</v>
      </c>
      <c r="AB225" s="153"/>
      <c r="AC225" s="166">
        <f>IF(AA225=Tables!J$5,AB225*P225,)</f>
        <v>0</v>
      </c>
      <c r="AD225" s="157"/>
      <c r="AE225" s="157"/>
      <c r="AF225" s="45"/>
      <c r="AG225" s="145"/>
      <c r="AH225" s="40"/>
      <c r="AI225" s="40"/>
      <c r="AL225" s="146"/>
      <c r="AM225" s="146"/>
      <c r="AW225" s="40"/>
      <c r="AY225" s="40"/>
      <c r="BA225" s="40"/>
      <c r="BC225" s="40"/>
      <c r="BE225" s="40"/>
      <c r="BG225" s="40"/>
    </row>
    <row r="226" spans="1:59" s="42" customFormat="1" ht="12.75" customHeight="1">
      <c r="A226" s="144">
        <v>19225</v>
      </c>
      <c r="B226" s="146" t="s">
        <v>979</v>
      </c>
      <c r="C226" s="147" t="s">
        <v>980</v>
      </c>
      <c r="D226" s="146" t="s">
        <v>359</v>
      </c>
      <c r="E226" s="147" t="s">
        <v>360</v>
      </c>
      <c r="F226" s="146" t="s">
        <v>27</v>
      </c>
      <c r="G226" s="151" t="s">
        <v>165</v>
      </c>
      <c r="H226" s="151"/>
      <c r="I226" s="155" t="s">
        <v>16</v>
      </c>
      <c r="J226" s="155" t="s">
        <v>38</v>
      </c>
      <c r="K226" s="151" t="s">
        <v>107</v>
      </c>
      <c r="L226" s="151" t="s">
        <v>313</v>
      </c>
      <c r="M226" s="155" t="s">
        <v>289</v>
      </c>
      <c r="N226" s="151" t="s">
        <v>27</v>
      </c>
      <c r="O226" s="149" t="s">
        <v>471</v>
      </c>
      <c r="P226" s="189">
        <v>0</v>
      </c>
      <c r="Q226" s="176"/>
      <c r="R226" s="40"/>
      <c r="S226" s="40"/>
      <c r="T226" s="40"/>
      <c r="U226" s="40"/>
      <c r="V226" s="40"/>
      <c r="W226" s="40"/>
      <c r="X226" s="41"/>
      <c r="Y226" s="41"/>
      <c r="Z226" s="40"/>
      <c r="AA226" s="201" t="s">
        <v>58</v>
      </c>
      <c r="AB226" s="153"/>
      <c r="AC226" s="166">
        <f>IF(AA226=Tables!J$5,AB226*P226,)</f>
        <v>0</v>
      </c>
      <c r="AD226" s="157"/>
      <c r="AE226" s="157"/>
      <c r="AF226" s="45"/>
      <c r="AG226" s="145"/>
      <c r="AH226" s="40"/>
      <c r="AI226" s="40"/>
      <c r="AL226" s="146"/>
      <c r="AM226" s="146"/>
      <c r="AW226" s="40"/>
      <c r="AY226" s="40"/>
      <c r="BA226" s="40"/>
      <c r="BC226" s="40"/>
      <c r="BE226" s="40"/>
      <c r="BG226" s="40"/>
    </row>
    <row r="227" spans="1:59" s="42" customFormat="1" ht="12.75" customHeight="1">
      <c r="A227" s="144">
        <v>19226</v>
      </c>
      <c r="B227" s="146" t="s">
        <v>981</v>
      </c>
      <c r="C227" s="147" t="s">
        <v>982</v>
      </c>
      <c r="D227" s="146" t="s">
        <v>983</v>
      </c>
      <c r="E227" s="147" t="s">
        <v>984</v>
      </c>
      <c r="F227" s="146" t="s">
        <v>27</v>
      </c>
      <c r="G227" s="151" t="s">
        <v>165</v>
      </c>
      <c r="H227" s="151"/>
      <c r="I227" s="155" t="s">
        <v>12</v>
      </c>
      <c r="J227" s="155" t="s">
        <v>38</v>
      </c>
      <c r="K227" s="151" t="s">
        <v>107</v>
      </c>
      <c r="L227" s="155" t="s">
        <v>158</v>
      </c>
      <c r="M227" s="151" t="s">
        <v>289</v>
      </c>
      <c r="N227" s="151" t="s">
        <v>27</v>
      </c>
      <c r="O227" s="45">
        <v>43530</v>
      </c>
      <c r="P227" s="40">
        <v>2000</v>
      </c>
      <c r="Q227" s="176"/>
      <c r="R227" s="40"/>
      <c r="S227" s="40"/>
      <c r="T227" s="40"/>
      <c r="U227" s="40"/>
      <c r="V227" s="40"/>
      <c r="W227" s="40"/>
      <c r="X227" s="41"/>
      <c r="Y227" s="41"/>
      <c r="Z227" s="40"/>
      <c r="AA227" s="194" t="s">
        <v>56</v>
      </c>
      <c r="AB227" s="153"/>
      <c r="AC227" s="166">
        <f>IF(AA227=Tables!J$5,AB227*P227,)</f>
        <v>0</v>
      </c>
      <c r="AD227" s="157"/>
      <c r="AE227" s="157"/>
      <c r="AF227" s="45"/>
      <c r="AG227" s="145"/>
      <c r="AH227" s="40"/>
      <c r="AI227" s="40"/>
      <c r="AM227" s="146"/>
      <c r="AO227" s="146"/>
      <c r="AQ227" s="146"/>
      <c r="AS227" s="146"/>
      <c r="AW227" s="40"/>
      <c r="AY227" s="40"/>
      <c r="BA227" s="40"/>
      <c r="BC227" s="40"/>
      <c r="BE227" s="40"/>
      <c r="BG227" s="40"/>
    </row>
    <row r="228" spans="1:59" s="42" customFormat="1" ht="12.75" customHeight="1">
      <c r="A228" s="144">
        <v>19227</v>
      </c>
      <c r="B228" s="146" t="s">
        <v>985</v>
      </c>
      <c r="C228" s="147" t="s">
        <v>986</v>
      </c>
      <c r="D228" s="146" t="s">
        <v>987</v>
      </c>
      <c r="E228" s="147" t="s">
        <v>360</v>
      </c>
      <c r="F228" s="146" t="s">
        <v>27</v>
      </c>
      <c r="G228" s="151" t="s">
        <v>165</v>
      </c>
      <c r="H228" s="151">
        <v>34945</v>
      </c>
      <c r="I228" s="151" t="s">
        <v>12</v>
      </c>
      <c r="J228" s="151" t="s">
        <v>38</v>
      </c>
      <c r="K228" s="151" t="s">
        <v>83</v>
      </c>
      <c r="L228" s="151" t="s">
        <v>342</v>
      </c>
      <c r="M228" s="151" t="s">
        <v>73</v>
      </c>
      <c r="N228" s="151" t="s">
        <v>27</v>
      </c>
      <c r="O228" s="45">
        <v>43537</v>
      </c>
      <c r="P228" s="189">
        <v>568176</v>
      </c>
      <c r="Q228" s="176"/>
      <c r="R228" s="40"/>
      <c r="S228" s="40"/>
      <c r="T228" s="40"/>
      <c r="U228" s="40"/>
      <c r="V228" s="40"/>
      <c r="W228" s="40"/>
      <c r="X228" s="41"/>
      <c r="Y228" s="41"/>
      <c r="Z228" s="40"/>
      <c r="AA228" s="194" t="s">
        <v>57</v>
      </c>
      <c r="AB228" s="153"/>
      <c r="AC228" s="166">
        <f>IF(AA228=Tables!J$5,AB228*P228,)</f>
        <v>0</v>
      </c>
      <c r="AD228" s="157"/>
      <c r="AE228" s="157"/>
      <c r="AF228" s="45"/>
      <c r="AG228" s="145"/>
      <c r="AH228" s="40"/>
      <c r="AI228" s="40"/>
      <c r="AM228" s="146"/>
      <c r="AW228" s="40"/>
      <c r="AY228" s="40"/>
      <c r="BA228" s="40"/>
      <c r="BC228" s="40"/>
      <c r="BE228" s="40"/>
      <c r="BG228" s="40"/>
    </row>
    <row r="229" spans="1:59" s="42" customFormat="1" ht="12.75" customHeight="1">
      <c r="A229" s="144">
        <v>19228</v>
      </c>
      <c r="B229" s="146" t="s">
        <v>988</v>
      </c>
      <c r="C229" s="147" t="s">
        <v>989</v>
      </c>
      <c r="D229" s="146" t="s">
        <v>914</v>
      </c>
      <c r="E229" s="147" t="s">
        <v>702</v>
      </c>
      <c r="F229" s="146" t="s">
        <v>27</v>
      </c>
      <c r="G229" s="151" t="s">
        <v>165</v>
      </c>
      <c r="H229" s="155"/>
      <c r="I229" s="151" t="s">
        <v>12</v>
      </c>
      <c r="J229" s="151" t="s">
        <v>38</v>
      </c>
      <c r="K229" s="151" t="s">
        <v>107</v>
      </c>
      <c r="L229" s="155" t="s">
        <v>158</v>
      </c>
      <c r="M229" s="151" t="s">
        <v>289</v>
      </c>
      <c r="N229" s="151" t="s">
        <v>27</v>
      </c>
      <c r="O229" s="45">
        <v>43535</v>
      </c>
      <c r="P229" s="189">
        <v>11948</v>
      </c>
      <c r="Q229" s="176"/>
      <c r="R229" s="40"/>
      <c r="S229" s="40"/>
      <c r="T229" s="40"/>
      <c r="U229" s="40"/>
      <c r="V229" s="40"/>
      <c r="W229" s="40"/>
      <c r="X229" s="41"/>
      <c r="Y229" s="41"/>
      <c r="Z229" s="40"/>
      <c r="AA229" s="152" t="s">
        <v>56</v>
      </c>
      <c r="AB229" s="153"/>
      <c r="AC229" s="166">
        <f>IF(AA229=Tables!J$5,AB229*P229,)</f>
        <v>0</v>
      </c>
      <c r="AD229" s="157"/>
      <c r="AE229" s="157"/>
      <c r="AF229" s="45"/>
      <c r="AG229" s="145"/>
      <c r="AH229" s="40"/>
      <c r="AI229" s="40"/>
      <c r="AM229" s="146"/>
      <c r="AW229" s="40"/>
      <c r="AY229" s="40"/>
      <c r="BA229" s="40"/>
      <c r="BC229" s="40"/>
      <c r="BE229" s="40"/>
      <c r="BG229" s="40"/>
    </row>
    <row r="230" spans="1:59" s="42" customFormat="1" ht="12.75" customHeight="1">
      <c r="A230" s="144">
        <v>19229</v>
      </c>
      <c r="B230" s="146" t="s">
        <v>990</v>
      </c>
      <c r="C230" s="147" t="s">
        <v>991</v>
      </c>
      <c r="D230" s="146" t="s">
        <v>639</v>
      </c>
      <c r="E230" s="147" t="s">
        <v>360</v>
      </c>
      <c r="F230" s="146" t="s">
        <v>27</v>
      </c>
      <c r="G230" s="151" t="s">
        <v>165</v>
      </c>
      <c r="H230" s="151"/>
      <c r="I230" s="151" t="s">
        <v>13</v>
      </c>
      <c r="J230" s="151" t="s">
        <v>38</v>
      </c>
      <c r="K230" s="151" t="s">
        <v>107</v>
      </c>
      <c r="L230" s="151" t="s">
        <v>158</v>
      </c>
      <c r="M230" s="151" t="s">
        <v>289</v>
      </c>
      <c r="N230" s="151" t="s">
        <v>27</v>
      </c>
      <c r="O230" s="195">
        <v>43553</v>
      </c>
      <c r="P230" s="189">
        <v>16240</v>
      </c>
      <c r="Q230" s="176"/>
      <c r="R230" s="40"/>
      <c r="S230" s="40"/>
      <c r="T230" s="40"/>
      <c r="U230" s="40"/>
      <c r="V230" s="40"/>
      <c r="W230" s="40"/>
      <c r="X230" s="41"/>
      <c r="Y230" s="41"/>
      <c r="Z230" s="40"/>
      <c r="AA230" s="194" t="s">
        <v>56</v>
      </c>
      <c r="AB230" s="153"/>
      <c r="AC230" s="166">
        <f>IF(AA230=Tables!J$5,AB230*P230,)</f>
        <v>0</v>
      </c>
      <c r="AD230" s="157"/>
      <c r="AE230" s="157"/>
      <c r="AF230" s="45"/>
      <c r="AG230" s="145"/>
      <c r="AH230" s="40"/>
      <c r="AI230" s="40"/>
      <c r="AL230" s="146"/>
      <c r="AM230" s="146"/>
      <c r="AV230" s="146"/>
      <c r="AW230" s="40"/>
      <c r="AX230" s="146"/>
      <c r="AY230" s="40"/>
      <c r="AZ230" s="146"/>
      <c r="BA230" s="40"/>
      <c r="BC230" s="40"/>
      <c r="BE230" s="40"/>
      <c r="BG230" s="40"/>
    </row>
    <row r="231" spans="1:59" s="42" customFormat="1" ht="12.75" customHeight="1">
      <c r="A231" s="144">
        <v>19230</v>
      </c>
      <c r="B231" s="146" t="s">
        <v>992</v>
      </c>
      <c r="C231" s="147" t="s">
        <v>993</v>
      </c>
      <c r="D231" s="146" t="s">
        <v>994</v>
      </c>
      <c r="E231" s="147" t="s">
        <v>503</v>
      </c>
      <c r="F231" s="146" t="s">
        <v>27</v>
      </c>
      <c r="G231" s="151" t="s">
        <v>165</v>
      </c>
      <c r="H231" s="151">
        <v>2440</v>
      </c>
      <c r="I231" s="151" t="s">
        <v>12</v>
      </c>
      <c r="J231" s="151" t="s">
        <v>38</v>
      </c>
      <c r="K231" s="151" t="s">
        <v>83</v>
      </c>
      <c r="L231" s="151" t="s">
        <v>342</v>
      </c>
      <c r="M231" s="151" t="s">
        <v>73</v>
      </c>
      <c r="N231" s="151" t="s">
        <v>27</v>
      </c>
      <c r="O231" s="45">
        <v>43545</v>
      </c>
      <c r="P231" s="189">
        <v>179416</v>
      </c>
      <c r="Q231" s="176"/>
      <c r="R231" s="40"/>
      <c r="S231" s="40"/>
      <c r="T231" s="40"/>
      <c r="U231" s="40"/>
      <c r="V231" s="40"/>
      <c r="W231" s="40"/>
      <c r="X231" s="41"/>
      <c r="Y231" s="41"/>
      <c r="Z231" s="40"/>
      <c r="AA231" s="194" t="s">
        <v>55</v>
      </c>
      <c r="AB231" s="153"/>
      <c r="AC231" s="166">
        <f>IF(AA231=Tables!J$5,AB231*P231,)</f>
        <v>0</v>
      </c>
      <c r="AD231" s="157"/>
      <c r="AE231" s="157"/>
      <c r="AF231" s="45"/>
      <c r="AG231" s="145"/>
      <c r="AH231" s="40"/>
      <c r="AI231" s="40"/>
      <c r="AL231" s="146"/>
      <c r="AM231" s="146"/>
      <c r="AV231" s="146"/>
      <c r="AW231" s="40"/>
      <c r="AX231" s="146"/>
      <c r="AY231" s="40"/>
      <c r="AZ231" s="146"/>
      <c r="BA231" s="40"/>
      <c r="BC231" s="40"/>
      <c r="BE231" s="40"/>
      <c r="BG231" s="40"/>
    </row>
    <row r="232" spans="1:59" s="42" customFormat="1" ht="12.75" customHeight="1">
      <c r="A232" s="144">
        <v>19231</v>
      </c>
      <c r="B232" s="146" t="s">
        <v>995</v>
      </c>
      <c r="C232" s="147" t="s">
        <v>966</v>
      </c>
      <c r="D232" s="146" t="s">
        <v>996</v>
      </c>
      <c r="E232" s="147" t="s">
        <v>503</v>
      </c>
      <c r="F232" s="146" t="s">
        <v>27</v>
      </c>
      <c r="G232" s="151" t="s">
        <v>165</v>
      </c>
      <c r="H232" s="151">
        <v>1108</v>
      </c>
      <c r="I232" s="151" t="s">
        <v>12</v>
      </c>
      <c r="J232" s="151" t="s">
        <v>37</v>
      </c>
      <c r="K232" s="151" t="s">
        <v>83</v>
      </c>
      <c r="L232" s="151" t="s">
        <v>72</v>
      </c>
      <c r="M232" s="151" t="s">
        <v>73</v>
      </c>
      <c r="N232" s="151" t="s">
        <v>27</v>
      </c>
      <c r="O232" s="45">
        <v>43537</v>
      </c>
      <c r="P232" s="40">
        <v>7364</v>
      </c>
      <c r="Q232" s="176"/>
      <c r="R232" s="40">
        <v>908</v>
      </c>
      <c r="S232" s="40"/>
      <c r="T232" s="40"/>
      <c r="U232" s="40"/>
      <c r="V232" s="40"/>
      <c r="W232" s="40"/>
      <c r="X232" s="41">
        <v>0.15</v>
      </c>
      <c r="Y232" s="41">
        <v>0.05</v>
      </c>
      <c r="Z232" s="40"/>
      <c r="AA232" s="152" t="s">
        <v>55</v>
      </c>
      <c r="AB232" s="153">
        <v>0.5</v>
      </c>
      <c r="AC232" s="166">
        <f>IF(AA232=Tables!J$5,AB232*P232,)</f>
        <v>3682</v>
      </c>
      <c r="AD232" s="157"/>
      <c r="AE232" s="157"/>
      <c r="AF232" s="45"/>
      <c r="AG232" s="145"/>
      <c r="AH232" s="40"/>
      <c r="AI232" s="40"/>
      <c r="AL232" s="146" t="s">
        <v>999</v>
      </c>
      <c r="AM232" s="146" t="s">
        <v>998</v>
      </c>
      <c r="AW232" s="40"/>
      <c r="AY232" s="40"/>
      <c r="BA232" s="40"/>
      <c r="BC232" s="40"/>
      <c r="BE232" s="40"/>
      <c r="BG232" s="40"/>
    </row>
    <row r="233" spans="1:59" s="42" customFormat="1" ht="12.75" customHeight="1">
      <c r="A233" s="144">
        <v>19232</v>
      </c>
      <c r="B233" s="146" t="s">
        <v>997</v>
      </c>
      <c r="C233" s="147" t="s">
        <v>966</v>
      </c>
      <c r="D233" s="146" t="s">
        <v>996</v>
      </c>
      <c r="E233" s="147" t="s">
        <v>503</v>
      </c>
      <c r="F233" s="146" t="s">
        <v>27</v>
      </c>
      <c r="G233" s="151" t="s">
        <v>165</v>
      </c>
      <c r="H233" s="151">
        <v>1108</v>
      </c>
      <c r="I233" s="151" t="s">
        <v>12</v>
      </c>
      <c r="J233" s="151" t="s">
        <v>37</v>
      </c>
      <c r="K233" s="151" t="s">
        <v>83</v>
      </c>
      <c r="L233" s="151" t="s">
        <v>72</v>
      </c>
      <c r="M233" s="151" t="s">
        <v>73</v>
      </c>
      <c r="N233" s="151" t="s">
        <v>27</v>
      </c>
      <c r="O233" s="45">
        <v>43537</v>
      </c>
      <c r="P233" s="40">
        <v>18658</v>
      </c>
      <c r="Q233" s="176"/>
      <c r="R233" s="40">
        <v>3953</v>
      </c>
      <c r="S233" s="40"/>
      <c r="T233" s="40"/>
      <c r="U233" s="40"/>
      <c r="V233" s="40"/>
      <c r="W233" s="40"/>
      <c r="X233" s="41">
        <v>0.15</v>
      </c>
      <c r="Y233" s="41">
        <v>0.05</v>
      </c>
      <c r="Z233" s="40"/>
      <c r="AA233" s="152" t="s">
        <v>55</v>
      </c>
      <c r="AB233" s="153">
        <v>0.5</v>
      </c>
      <c r="AC233" s="166">
        <f>IF(AA233=Tables!J$5,AB233*P233,)</f>
        <v>9329</v>
      </c>
      <c r="AD233" s="157"/>
      <c r="AE233" s="157"/>
      <c r="AF233" s="45"/>
      <c r="AG233" s="145"/>
      <c r="AH233" s="40"/>
      <c r="AI233" s="40"/>
      <c r="AL233" s="146"/>
      <c r="AM233" s="146"/>
      <c r="AW233" s="40"/>
      <c r="AY233" s="40"/>
      <c r="BA233" s="40"/>
      <c r="BC233" s="40"/>
      <c r="BE233" s="40"/>
      <c r="BG233" s="40"/>
    </row>
    <row r="234" spans="1:59" s="42" customFormat="1" ht="12.75" customHeight="1">
      <c r="A234" s="144">
        <v>19233</v>
      </c>
      <c r="B234" s="146" t="s">
        <v>1000</v>
      </c>
      <c r="C234" s="147" t="s">
        <v>1001</v>
      </c>
      <c r="D234" s="146" t="s">
        <v>359</v>
      </c>
      <c r="E234" s="147" t="s">
        <v>360</v>
      </c>
      <c r="F234" s="146" t="s">
        <v>27</v>
      </c>
      <c r="G234" s="151" t="s">
        <v>165</v>
      </c>
      <c r="H234" s="151"/>
      <c r="I234" s="155" t="s">
        <v>16</v>
      </c>
      <c r="J234" s="151" t="s">
        <v>39</v>
      </c>
      <c r="K234" s="151" t="s">
        <v>83</v>
      </c>
      <c r="L234" s="155" t="s">
        <v>313</v>
      </c>
      <c r="M234" s="151" t="s">
        <v>289</v>
      </c>
      <c r="N234" s="155" t="s">
        <v>27</v>
      </c>
      <c r="O234" s="45">
        <v>43551</v>
      </c>
      <c r="P234" s="189">
        <v>121314</v>
      </c>
      <c r="Q234" s="176"/>
      <c r="R234" s="40"/>
      <c r="S234" s="40"/>
      <c r="T234" s="40"/>
      <c r="U234" s="40"/>
      <c r="V234" s="40"/>
      <c r="W234" s="40"/>
      <c r="X234" s="41"/>
      <c r="Y234" s="41"/>
      <c r="Z234" s="40"/>
      <c r="AA234" s="200" t="s">
        <v>55</v>
      </c>
      <c r="AB234" s="153"/>
      <c r="AC234" s="166">
        <f>IF(AA234=Tables!J$5,AB234*P234,)</f>
        <v>0</v>
      </c>
      <c r="AD234" s="157"/>
      <c r="AE234" s="157"/>
      <c r="AF234" s="45"/>
      <c r="AG234" s="145"/>
      <c r="AH234" s="40"/>
      <c r="AI234" s="40"/>
      <c r="AL234" s="146"/>
      <c r="AM234" s="146"/>
      <c r="AW234" s="40"/>
      <c r="AY234" s="40"/>
      <c r="BA234" s="40"/>
      <c r="BC234" s="40"/>
      <c r="BE234" s="40"/>
      <c r="BG234" s="40"/>
    </row>
    <row r="235" spans="1:59" s="42" customFormat="1" ht="12.75" customHeight="1">
      <c r="A235" s="144">
        <v>19234</v>
      </c>
      <c r="B235" s="146" t="s">
        <v>1002</v>
      </c>
      <c r="C235" s="147" t="s">
        <v>1003</v>
      </c>
      <c r="D235" s="146" t="s">
        <v>1004</v>
      </c>
      <c r="E235" s="147" t="s">
        <v>360</v>
      </c>
      <c r="F235" s="146" t="s">
        <v>27</v>
      </c>
      <c r="G235" s="151" t="s">
        <v>165</v>
      </c>
      <c r="H235" s="151"/>
      <c r="I235" s="151" t="s">
        <v>147</v>
      </c>
      <c r="J235" s="151" t="s">
        <v>38</v>
      </c>
      <c r="K235" s="151" t="s">
        <v>83</v>
      </c>
      <c r="L235" s="151" t="s">
        <v>158</v>
      </c>
      <c r="M235" s="151" t="s">
        <v>289</v>
      </c>
      <c r="N235" s="151" t="s">
        <v>27</v>
      </c>
      <c r="O235" s="195">
        <v>43544</v>
      </c>
      <c r="P235" s="189">
        <v>7873</v>
      </c>
      <c r="Q235" s="176"/>
      <c r="R235" s="40"/>
      <c r="S235" s="40"/>
      <c r="T235" s="40"/>
      <c r="U235" s="40"/>
      <c r="V235" s="40"/>
      <c r="W235" s="40"/>
      <c r="X235" s="41"/>
      <c r="Y235" s="41"/>
      <c r="Z235" s="40"/>
      <c r="AA235" s="152" t="s">
        <v>56</v>
      </c>
      <c r="AB235" s="153"/>
      <c r="AC235" s="166">
        <f>IF(AA235=Tables!J$5,AB235*P235,)</f>
        <v>0</v>
      </c>
      <c r="AD235" s="157"/>
      <c r="AE235" s="157"/>
      <c r="AF235" s="45"/>
      <c r="AG235" s="143"/>
      <c r="AH235" s="40"/>
      <c r="AI235" s="40"/>
      <c r="AL235" s="146"/>
      <c r="AM235" s="146"/>
      <c r="AW235" s="40"/>
      <c r="AY235" s="40"/>
      <c r="BA235" s="40"/>
      <c r="BC235" s="40"/>
      <c r="BE235" s="40"/>
      <c r="BG235" s="40"/>
    </row>
    <row r="236" spans="1:59" s="42" customFormat="1" ht="12.75" customHeight="1">
      <c r="A236" s="144">
        <v>19235</v>
      </c>
      <c r="B236" s="146" t="s">
        <v>1005</v>
      </c>
      <c r="C236" s="147" t="s">
        <v>1006</v>
      </c>
      <c r="D236" s="146" t="s">
        <v>359</v>
      </c>
      <c r="E236" s="147" t="s">
        <v>360</v>
      </c>
      <c r="F236" s="146" t="s">
        <v>27</v>
      </c>
      <c r="G236" s="151" t="s">
        <v>165</v>
      </c>
      <c r="H236" s="151"/>
      <c r="I236" s="151" t="s">
        <v>16</v>
      </c>
      <c r="J236" s="151" t="s">
        <v>38</v>
      </c>
      <c r="K236" s="151" t="s">
        <v>107</v>
      </c>
      <c r="L236" s="151" t="s">
        <v>313</v>
      </c>
      <c r="M236" s="151" t="s">
        <v>289</v>
      </c>
      <c r="N236" s="151" t="s">
        <v>27</v>
      </c>
      <c r="O236" s="45">
        <v>43544</v>
      </c>
      <c r="P236" s="189">
        <v>3381</v>
      </c>
      <c r="Q236" s="176"/>
      <c r="R236" s="40"/>
      <c r="S236" s="40"/>
      <c r="T236" s="40"/>
      <c r="U236" s="40"/>
      <c r="V236" s="40"/>
      <c r="W236" s="40"/>
      <c r="X236" s="41"/>
      <c r="Y236" s="41"/>
      <c r="Z236" s="40"/>
      <c r="AA236" s="194" t="s">
        <v>56</v>
      </c>
      <c r="AB236" s="153"/>
      <c r="AC236" s="166">
        <f>IF(AA236=Tables!J$5,AB236*P236,)</f>
        <v>0</v>
      </c>
      <c r="AD236" s="157"/>
      <c r="AE236" s="157"/>
      <c r="AF236" s="45"/>
      <c r="AG236" s="143"/>
      <c r="AH236" s="40"/>
      <c r="AI236" s="40"/>
      <c r="AL236" s="146"/>
      <c r="AM236" s="146"/>
      <c r="AW236" s="40"/>
      <c r="AY236" s="40"/>
      <c r="BA236" s="40"/>
      <c r="BC236" s="40"/>
      <c r="BE236" s="40"/>
      <c r="BG236" s="40"/>
    </row>
    <row r="237" spans="1:59" s="42" customFormat="1" ht="12.75" customHeight="1">
      <c r="A237" s="144">
        <v>19236</v>
      </c>
      <c r="B237" s="146" t="s">
        <v>1007</v>
      </c>
      <c r="C237" s="147" t="s">
        <v>1008</v>
      </c>
      <c r="D237" s="146" t="s">
        <v>1009</v>
      </c>
      <c r="E237" s="147" t="s">
        <v>422</v>
      </c>
      <c r="F237" s="146" t="s">
        <v>27</v>
      </c>
      <c r="G237" s="151" t="s">
        <v>165</v>
      </c>
      <c r="H237" s="151"/>
      <c r="I237" s="155" t="s">
        <v>12</v>
      </c>
      <c r="J237" s="151" t="s">
        <v>38</v>
      </c>
      <c r="K237" s="151" t="s">
        <v>107</v>
      </c>
      <c r="L237" s="151" t="s">
        <v>158</v>
      </c>
      <c r="M237" s="151" t="s">
        <v>289</v>
      </c>
      <c r="N237" s="151" t="s">
        <v>27</v>
      </c>
      <c r="O237" s="195">
        <v>43546</v>
      </c>
      <c r="P237" s="189">
        <v>1680</v>
      </c>
      <c r="Q237" s="176"/>
      <c r="R237" s="40"/>
      <c r="S237" s="40"/>
      <c r="T237" s="40"/>
      <c r="U237" s="40"/>
      <c r="V237" s="40"/>
      <c r="W237" s="40"/>
      <c r="X237" s="41"/>
      <c r="Y237" s="41"/>
      <c r="Z237" s="40"/>
      <c r="AA237" s="152" t="s">
        <v>56</v>
      </c>
      <c r="AB237" s="153"/>
      <c r="AC237" s="166">
        <f>IF(AA237=Tables!J$5,AB237*P237,)</f>
        <v>0</v>
      </c>
      <c r="AD237" s="157"/>
      <c r="AE237" s="157"/>
      <c r="AF237" s="45"/>
      <c r="AG237" s="143"/>
      <c r="AH237" s="40"/>
      <c r="AI237" s="40"/>
      <c r="AL237" s="146"/>
      <c r="AM237" s="146"/>
      <c r="AW237" s="40"/>
      <c r="AY237" s="40"/>
      <c r="BA237" s="40"/>
      <c r="BC237" s="40"/>
      <c r="BE237" s="40"/>
      <c r="BG237" s="40"/>
    </row>
    <row r="238" spans="1:59" s="42" customFormat="1" ht="12.75" customHeight="1">
      <c r="A238" s="144">
        <v>19237</v>
      </c>
      <c r="B238" s="146" t="s">
        <v>1010</v>
      </c>
      <c r="C238" s="147" t="s">
        <v>1011</v>
      </c>
      <c r="D238" s="146" t="s">
        <v>359</v>
      </c>
      <c r="E238" s="147" t="s">
        <v>360</v>
      </c>
      <c r="F238" s="146" t="s">
        <v>27</v>
      </c>
      <c r="G238" s="151" t="s">
        <v>165</v>
      </c>
      <c r="H238" s="151"/>
      <c r="I238" s="151" t="s">
        <v>16</v>
      </c>
      <c r="J238" s="151" t="s">
        <v>38</v>
      </c>
      <c r="K238" s="151" t="s">
        <v>107</v>
      </c>
      <c r="L238" s="151" t="s">
        <v>313</v>
      </c>
      <c r="M238" s="151" t="s">
        <v>289</v>
      </c>
      <c r="N238" s="151" t="s">
        <v>27</v>
      </c>
      <c r="O238" s="149">
        <v>43556</v>
      </c>
      <c r="P238" s="189">
        <v>14710</v>
      </c>
      <c r="Q238" s="176"/>
      <c r="R238" s="40">
        <v>8368</v>
      </c>
      <c r="S238" s="40"/>
      <c r="T238" s="40"/>
      <c r="U238" s="40"/>
      <c r="V238" s="40"/>
      <c r="W238" s="40"/>
      <c r="X238" s="41"/>
      <c r="Y238" s="41"/>
      <c r="Z238" s="40"/>
      <c r="AA238" s="194" t="s">
        <v>56</v>
      </c>
      <c r="AB238" s="153"/>
      <c r="AC238" s="166">
        <f>IF(AA238=Tables!J$5,AB238*P238,)</f>
        <v>0</v>
      </c>
      <c r="AD238" s="157"/>
      <c r="AE238" s="157"/>
      <c r="AF238" s="45"/>
      <c r="AG238" s="143"/>
      <c r="AH238" s="40"/>
      <c r="AI238" s="40"/>
      <c r="AM238" s="146"/>
      <c r="AW238" s="40"/>
      <c r="AY238" s="40"/>
      <c r="BA238" s="40"/>
      <c r="BC238" s="40"/>
      <c r="BE238" s="40"/>
      <c r="BG238" s="40"/>
    </row>
    <row r="239" spans="1:59" s="42" customFormat="1" ht="12.75" customHeight="1">
      <c r="A239" s="144">
        <v>19238</v>
      </c>
      <c r="B239" s="146" t="s">
        <v>1012</v>
      </c>
      <c r="C239" s="147" t="s">
        <v>1014</v>
      </c>
      <c r="D239" s="146" t="s">
        <v>1013</v>
      </c>
      <c r="E239" s="147" t="s">
        <v>524</v>
      </c>
      <c r="F239" s="146" t="s">
        <v>27</v>
      </c>
      <c r="G239" s="151" t="s">
        <v>165</v>
      </c>
      <c r="H239" s="155" t="s">
        <v>650</v>
      </c>
      <c r="I239" s="151" t="s">
        <v>15</v>
      </c>
      <c r="J239" s="151" t="s">
        <v>38</v>
      </c>
      <c r="K239" s="151" t="s">
        <v>83</v>
      </c>
      <c r="L239" s="151" t="s">
        <v>297</v>
      </c>
      <c r="M239" s="151" t="s">
        <v>73</v>
      </c>
      <c r="N239" s="151" t="s">
        <v>27</v>
      </c>
      <c r="O239" s="45">
        <v>43560</v>
      </c>
      <c r="P239" s="40">
        <v>16635400</v>
      </c>
      <c r="Q239" s="181" t="s">
        <v>650</v>
      </c>
      <c r="R239" s="40"/>
      <c r="S239" s="40"/>
      <c r="T239" s="40"/>
      <c r="U239" s="40"/>
      <c r="V239" s="40"/>
      <c r="W239" s="40"/>
      <c r="X239" s="41"/>
      <c r="Y239" s="41"/>
      <c r="Z239" s="40"/>
      <c r="AA239" s="152" t="s">
        <v>56</v>
      </c>
      <c r="AB239" s="153"/>
      <c r="AC239" s="166">
        <f>IF(AA239=Tables!J$5,AB239*P239,)</f>
        <v>0</v>
      </c>
      <c r="AD239" s="157"/>
      <c r="AE239" s="157"/>
      <c r="AF239" s="45"/>
      <c r="AG239" s="143"/>
      <c r="AH239" s="40"/>
      <c r="AI239" s="40"/>
      <c r="AL239" s="146" t="s">
        <v>250</v>
      </c>
      <c r="AM239" s="146"/>
      <c r="AW239" s="40"/>
      <c r="AY239" s="40"/>
      <c r="BA239" s="40"/>
      <c r="BC239" s="40"/>
      <c r="BE239" s="40"/>
      <c r="BG239" s="40"/>
    </row>
    <row r="240" spans="1:59" s="42" customFormat="1" ht="12.75" customHeight="1">
      <c r="A240" s="144">
        <v>19239</v>
      </c>
      <c r="B240" s="146" t="s">
        <v>1015</v>
      </c>
      <c r="C240" s="147" t="s">
        <v>1016</v>
      </c>
      <c r="D240" s="146" t="s">
        <v>862</v>
      </c>
      <c r="E240" s="147" t="s">
        <v>375</v>
      </c>
      <c r="F240" s="146" t="s">
        <v>27</v>
      </c>
      <c r="G240" s="151" t="s">
        <v>165</v>
      </c>
      <c r="H240" s="151"/>
      <c r="I240" s="155" t="s">
        <v>12</v>
      </c>
      <c r="J240" s="151" t="s">
        <v>38</v>
      </c>
      <c r="K240" s="151" t="s">
        <v>107</v>
      </c>
      <c r="L240" s="155" t="s">
        <v>158</v>
      </c>
      <c r="M240" s="155" t="s">
        <v>289</v>
      </c>
      <c r="N240" s="155" t="s">
        <v>27</v>
      </c>
      <c r="O240" s="45">
        <v>43549</v>
      </c>
      <c r="P240" s="40">
        <v>3680</v>
      </c>
      <c r="Q240" s="176"/>
      <c r="R240" s="40"/>
      <c r="S240" s="40"/>
      <c r="T240" s="40"/>
      <c r="U240" s="40"/>
      <c r="V240" s="40"/>
      <c r="W240" s="40"/>
      <c r="X240" s="41"/>
      <c r="Y240" s="41"/>
      <c r="Z240" s="40"/>
      <c r="AA240" s="156" t="s">
        <v>56</v>
      </c>
      <c r="AB240" s="153"/>
      <c r="AC240" s="166">
        <f>IF(AA240=Tables!J$5,AB240*P240,)</f>
        <v>0</v>
      </c>
      <c r="AD240" s="157"/>
      <c r="AE240" s="157"/>
      <c r="AF240" s="45"/>
      <c r="AG240" s="143"/>
      <c r="AH240" s="40"/>
      <c r="AI240" s="40"/>
      <c r="AM240" s="146"/>
      <c r="AW240" s="40"/>
      <c r="AY240" s="40"/>
      <c r="BA240" s="40"/>
      <c r="BC240" s="40"/>
      <c r="BE240" s="40"/>
      <c r="BG240" s="40"/>
    </row>
    <row r="241" spans="1:60" s="42" customFormat="1" ht="12.75" customHeight="1">
      <c r="A241" s="144">
        <v>19240</v>
      </c>
      <c r="B241" s="146" t="s">
        <v>1017</v>
      </c>
      <c r="C241" s="147" t="s">
        <v>1018</v>
      </c>
      <c r="D241" s="146" t="s">
        <v>1019</v>
      </c>
      <c r="E241" s="147" t="s">
        <v>477</v>
      </c>
      <c r="F241" s="146" t="s">
        <v>27</v>
      </c>
      <c r="G241" s="151" t="s">
        <v>165</v>
      </c>
      <c r="H241" s="151">
        <v>347</v>
      </c>
      <c r="I241" s="151" t="s">
        <v>14</v>
      </c>
      <c r="J241" s="151" t="s">
        <v>38</v>
      </c>
      <c r="K241" s="151" t="s">
        <v>83</v>
      </c>
      <c r="L241" s="151" t="s">
        <v>342</v>
      </c>
      <c r="M241" s="151" t="s">
        <v>73</v>
      </c>
      <c r="N241" s="151" t="s">
        <v>27</v>
      </c>
      <c r="O241" s="195">
        <v>43552</v>
      </c>
      <c r="P241" s="189">
        <v>50063</v>
      </c>
      <c r="Q241" s="176"/>
      <c r="R241" s="40"/>
      <c r="S241" s="40"/>
      <c r="T241" s="40"/>
      <c r="U241" s="40"/>
      <c r="V241" s="40"/>
      <c r="W241" s="40"/>
      <c r="X241" s="41"/>
      <c r="Y241" s="41"/>
      <c r="Z241" s="40"/>
      <c r="AA241" s="194" t="s">
        <v>55</v>
      </c>
      <c r="AB241" s="153"/>
      <c r="AC241" s="166">
        <f>IF(AA241=Tables!J$5,AB241*P241,)</f>
        <v>0</v>
      </c>
      <c r="AD241" s="157"/>
      <c r="AE241" s="157"/>
      <c r="AF241" s="45"/>
      <c r="AG241" s="143"/>
      <c r="AH241" s="40"/>
      <c r="AI241" s="40"/>
      <c r="AL241" s="146"/>
      <c r="AM241" s="146"/>
      <c r="AW241" s="40"/>
      <c r="AY241" s="40"/>
      <c r="BA241" s="40"/>
      <c r="BC241" s="40"/>
      <c r="BE241" s="40"/>
      <c r="BG241" s="40"/>
    </row>
    <row r="242" spans="1:60" s="42" customFormat="1" ht="12.75" customHeight="1">
      <c r="A242" s="144">
        <v>19241</v>
      </c>
      <c r="B242" s="146" t="s">
        <v>1020</v>
      </c>
      <c r="C242" s="147" t="s">
        <v>1021</v>
      </c>
      <c r="D242" s="146" t="s">
        <v>425</v>
      </c>
      <c r="E242" s="147" t="s">
        <v>375</v>
      </c>
      <c r="F242" s="146" t="s">
        <v>27</v>
      </c>
      <c r="G242" s="151" t="s">
        <v>165</v>
      </c>
      <c r="H242" s="151"/>
      <c r="I242" s="151" t="s">
        <v>12</v>
      </c>
      <c r="J242" s="151" t="s">
        <v>145</v>
      </c>
      <c r="K242" s="151" t="s">
        <v>83</v>
      </c>
      <c r="L242" s="151" t="s">
        <v>158</v>
      </c>
      <c r="M242" s="151" t="s">
        <v>289</v>
      </c>
      <c r="N242" s="151" t="s">
        <v>27</v>
      </c>
      <c r="O242" s="45">
        <v>43551</v>
      </c>
      <c r="P242" s="40">
        <v>88085</v>
      </c>
      <c r="Q242" s="176"/>
      <c r="R242" s="40">
        <v>10000</v>
      </c>
      <c r="S242" s="40"/>
      <c r="T242" s="40"/>
      <c r="U242" s="40"/>
      <c r="V242" s="40"/>
      <c r="W242" s="40"/>
      <c r="X242" s="41"/>
      <c r="Y242" s="41"/>
      <c r="Z242" s="40"/>
      <c r="AA242" s="194" t="s">
        <v>55</v>
      </c>
      <c r="AB242" s="153"/>
      <c r="AC242" s="166">
        <f>IF(AA242=Tables!J$5,AB242*P242,)</f>
        <v>0</v>
      </c>
      <c r="AD242" s="157"/>
      <c r="AE242" s="157"/>
      <c r="AF242" s="45"/>
      <c r="AG242" s="143"/>
      <c r="AH242" s="40"/>
      <c r="AI242" s="40"/>
      <c r="AL242" s="146"/>
      <c r="AM242" s="146"/>
      <c r="AW242" s="40"/>
      <c r="AY242" s="40"/>
      <c r="BA242" s="40"/>
      <c r="BC242" s="40"/>
      <c r="BE242" s="40"/>
      <c r="BG242" s="40"/>
    </row>
    <row r="243" spans="1:60" s="42" customFormat="1" ht="12.75" customHeight="1">
      <c r="A243" s="144">
        <v>19242</v>
      </c>
      <c r="B243" s="146" t="s">
        <v>1022</v>
      </c>
      <c r="C243" s="147" t="s">
        <v>1023</v>
      </c>
      <c r="D243" s="146" t="s">
        <v>359</v>
      </c>
      <c r="E243" s="147" t="s">
        <v>360</v>
      </c>
      <c r="F243" s="146" t="s">
        <v>27</v>
      </c>
      <c r="G243" s="151" t="s">
        <v>165</v>
      </c>
      <c r="H243" s="151"/>
      <c r="I243" s="155" t="s">
        <v>16</v>
      </c>
      <c r="J243" s="155" t="s">
        <v>38</v>
      </c>
      <c r="K243" s="151" t="s">
        <v>107</v>
      </c>
      <c r="L243" s="155" t="s">
        <v>313</v>
      </c>
      <c r="M243" s="155" t="s">
        <v>289</v>
      </c>
      <c r="N243" s="155" t="s">
        <v>27</v>
      </c>
      <c r="O243" s="45">
        <v>43552</v>
      </c>
      <c r="P243" s="40">
        <v>5055</v>
      </c>
      <c r="Q243" s="176"/>
      <c r="R243" s="40"/>
      <c r="S243" s="40"/>
      <c r="T243" s="40"/>
      <c r="U243" s="40"/>
      <c r="V243" s="40"/>
      <c r="W243" s="40"/>
      <c r="X243" s="41"/>
      <c r="Y243" s="41"/>
      <c r="Z243" s="40"/>
      <c r="AA243" s="196" t="s">
        <v>55</v>
      </c>
      <c r="AB243" s="153"/>
      <c r="AC243" s="166">
        <f>IF(AA243=Tables!J$5,AB243*P243,)</f>
        <v>0</v>
      </c>
      <c r="AD243" s="157"/>
      <c r="AE243" s="157"/>
      <c r="AF243" s="45"/>
      <c r="AG243" s="143"/>
      <c r="AH243" s="40"/>
      <c r="AI243" s="40"/>
      <c r="AL243" s="146"/>
      <c r="AM243" s="146"/>
      <c r="AW243" s="40"/>
      <c r="AY243" s="40"/>
      <c r="BA243" s="40"/>
      <c r="BC243" s="40"/>
      <c r="BE243" s="40"/>
      <c r="BG243" s="40"/>
    </row>
    <row r="244" spans="1:60" s="42" customFormat="1" ht="12.75" customHeight="1">
      <c r="A244" s="144">
        <v>19243</v>
      </c>
      <c r="B244" s="146" t="s">
        <v>1024</v>
      </c>
      <c r="C244" s="147" t="s">
        <v>1025</v>
      </c>
      <c r="D244" s="146" t="s">
        <v>359</v>
      </c>
      <c r="E244" s="147" t="s">
        <v>360</v>
      </c>
      <c r="F244" s="146" t="s">
        <v>27</v>
      </c>
      <c r="G244" s="151" t="s">
        <v>165</v>
      </c>
      <c r="H244" s="151"/>
      <c r="I244" s="155" t="s">
        <v>16</v>
      </c>
      <c r="J244" s="155" t="s">
        <v>38</v>
      </c>
      <c r="K244" s="151" t="s">
        <v>107</v>
      </c>
      <c r="L244" s="155" t="s">
        <v>313</v>
      </c>
      <c r="M244" s="155" t="s">
        <v>289</v>
      </c>
      <c r="N244" s="155" t="s">
        <v>27</v>
      </c>
      <c r="O244" s="45">
        <v>43557</v>
      </c>
      <c r="P244" s="40">
        <v>3968</v>
      </c>
      <c r="Q244" s="176"/>
      <c r="R244" s="40"/>
      <c r="S244" s="40"/>
      <c r="T244" s="40"/>
      <c r="U244" s="40"/>
      <c r="V244" s="40"/>
      <c r="W244" s="40"/>
      <c r="X244" s="41"/>
      <c r="Y244" s="41"/>
      <c r="Z244" s="40"/>
      <c r="AA244" s="152" t="s">
        <v>56</v>
      </c>
      <c r="AB244" s="153"/>
      <c r="AC244" s="166">
        <f>IF(AA244=Tables!J$5,AB244*P244,)</f>
        <v>0</v>
      </c>
      <c r="AD244" s="157"/>
      <c r="AE244" s="157"/>
      <c r="AF244" s="45"/>
      <c r="AG244" s="143"/>
      <c r="AH244" s="40"/>
      <c r="AI244" s="40"/>
      <c r="AL244" s="146"/>
      <c r="AM244" s="146"/>
      <c r="AW244" s="40"/>
      <c r="AY244" s="40"/>
      <c r="BA244" s="40"/>
      <c r="BC244" s="40"/>
      <c r="BE244" s="40"/>
      <c r="BG244" s="40"/>
    </row>
    <row r="245" spans="1:60" s="42" customFormat="1" ht="12.75" customHeight="1">
      <c r="A245" s="144">
        <v>19244</v>
      </c>
      <c r="B245" s="146" t="s">
        <v>1026</v>
      </c>
      <c r="C245" s="147" t="s">
        <v>1027</v>
      </c>
      <c r="D245" s="146" t="s">
        <v>513</v>
      </c>
      <c r="E245" s="147" t="s">
        <v>514</v>
      </c>
      <c r="F245" s="146" t="s">
        <v>27</v>
      </c>
      <c r="G245" s="155" t="s">
        <v>165</v>
      </c>
      <c r="H245" s="155"/>
      <c r="I245" s="155" t="s">
        <v>12</v>
      </c>
      <c r="J245" s="155" t="s">
        <v>38</v>
      </c>
      <c r="K245" s="155" t="s">
        <v>107</v>
      </c>
      <c r="L245" s="155" t="s">
        <v>158</v>
      </c>
      <c r="M245" s="151" t="s">
        <v>289</v>
      </c>
      <c r="N245" s="155" t="s">
        <v>27</v>
      </c>
      <c r="O245" s="199">
        <v>43556</v>
      </c>
      <c r="P245" s="193">
        <v>3340</v>
      </c>
      <c r="Q245" s="181"/>
      <c r="R245" s="148"/>
      <c r="S245" s="148"/>
      <c r="T245" s="148"/>
      <c r="U245" s="148"/>
      <c r="V245" s="148"/>
      <c r="W245" s="148"/>
      <c r="X245" s="169"/>
      <c r="Y245" s="169"/>
      <c r="Z245" s="148"/>
      <c r="AA245" s="196" t="s">
        <v>56</v>
      </c>
      <c r="AB245" s="167"/>
      <c r="AC245" s="166">
        <f>IF(AA245=[2]Tables!J$5,AB245*P245,)</f>
        <v>0</v>
      </c>
      <c r="AD245" s="170"/>
      <c r="AE245" s="170"/>
      <c r="AF245" s="149"/>
      <c r="AG245" s="171"/>
      <c r="AH245" s="148"/>
      <c r="AI245" s="148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W245" s="40"/>
      <c r="AY245" s="40"/>
      <c r="BA245" s="40"/>
      <c r="BC245" s="40"/>
      <c r="BE245" s="40"/>
      <c r="BG245" s="40"/>
      <c r="BH245" s="146"/>
    </row>
    <row r="246" spans="1:60" s="42" customFormat="1" ht="12.75" customHeight="1">
      <c r="A246" s="144">
        <v>19245</v>
      </c>
      <c r="B246" s="146" t="s">
        <v>1028</v>
      </c>
      <c r="C246" s="147" t="s">
        <v>1029</v>
      </c>
      <c r="D246" s="146" t="s">
        <v>1030</v>
      </c>
      <c r="E246" s="147" t="s">
        <v>1031</v>
      </c>
      <c r="F246" s="146" t="s">
        <v>27</v>
      </c>
      <c r="G246" s="155" t="s">
        <v>165</v>
      </c>
      <c r="H246" s="155"/>
      <c r="I246" s="155" t="s">
        <v>16</v>
      </c>
      <c r="J246" s="155" t="s">
        <v>38</v>
      </c>
      <c r="K246" s="155" t="s">
        <v>107</v>
      </c>
      <c r="L246" s="155" t="s">
        <v>158</v>
      </c>
      <c r="M246" s="155" t="s">
        <v>289</v>
      </c>
      <c r="N246" s="155" t="s">
        <v>27</v>
      </c>
      <c r="O246" s="199">
        <v>43553</v>
      </c>
      <c r="P246" s="193">
        <v>3800</v>
      </c>
      <c r="Q246" s="181"/>
      <c r="R246" s="148"/>
      <c r="S246" s="148"/>
      <c r="T246" s="148"/>
      <c r="U246" s="148"/>
      <c r="V246" s="148"/>
      <c r="W246" s="148"/>
      <c r="X246" s="169"/>
      <c r="Y246" s="169"/>
      <c r="Z246" s="148"/>
      <c r="AA246" s="196" t="s">
        <v>56</v>
      </c>
      <c r="AB246" s="167"/>
      <c r="AC246" s="166">
        <f>IF(AA246=[2]Tables!J$5,AB246*P246,)</f>
        <v>0</v>
      </c>
      <c r="AD246" s="170"/>
      <c r="AE246" s="170"/>
      <c r="AF246" s="149"/>
      <c r="AG246" s="171"/>
      <c r="AH246" s="148"/>
      <c r="AI246" s="148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W246" s="40"/>
      <c r="AY246" s="40"/>
      <c r="BA246" s="40"/>
      <c r="BC246" s="40"/>
      <c r="BE246" s="40"/>
      <c r="BG246" s="40"/>
    </row>
    <row r="247" spans="1:60" s="42" customFormat="1" ht="12.75" customHeight="1">
      <c r="A247" s="144">
        <v>19246</v>
      </c>
      <c r="B247" s="146" t="s">
        <v>1032</v>
      </c>
      <c r="C247" s="147" t="s">
        <v>1033</v>
      </c>
      <c r="D247" s="146" t="s">
        <v>1034</v>
      </c>
      <c r="E247" s="147" t="s">
        <v>518</v>
      </c>
      <c r="F247" s="146" t="s">
        <v>27</v>
      </c>
      <c r="G247" s="155" t="s">
        <v>165</v>
      </c>
      <c r="H247" s="155"/>
      <c r="I247" s="155" t="s">
        <v>147</v>
      </c>
      <c r="J247" s="155" t="s">
        <v>38</v>
      </c>
      <c r="K247" s="155" t="s">
        <v>107</v>
      </c>
      <c r="L247" s="155" t="s">
        <v>158</v>
      </c>
      <c r="M247" s="155" t="s">
        <v>289</v>
      </c>
      <c r="N247" s="155" t="s">
        <v>27</v>
      </c>
      <c r="O247" s="199">
        <v>43553</v>
      </c>
      <c r="P247" s="193">
        <v>1690</v>
      </c>
      <c r="Q247" s="181"/>
      <c r="R247" s="148"/>
      <c r="S247" s="148"/>
      <c r="T247" s="148"/>
      <c r="U247" s="148"/>
      <c r="V247" s="148"/>
      <c r="W247" s="148"/>
      <c r="X247" s="169"/>
      <c r="Y247" s="169"/>
      <c r="Z247" s="148"/>
      <c r="AA247" s="196" t="s">
        <v>55</v>
      </c>
      <c r="AB247" s="167"/>
      <c r="AC247" s="166">
        <f>IF(AA247=[2]Tables!J$5,AB247*P247,)</f>
        <v>0</v>
      </c>
      <c r="AD247" s="170"/>
      <c r="AE247" s="170"/>
      <c r="AF247" s="149"/>
      <c r="AG247" s="172"/>
      <c r="AH247" s="148"/>
      <c r="AI247" s="148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W247" s="40"/>
      <c r="AY247" s="40"/>
      <c r="BA247" s="40"/>
      <c r="BC247" s="40"/>
      <c r="BE247" s="40"/>
      <c r="BG247" s="40"/>
    </row>
    <row r="248" spans="1:60" s="42" customFormat="1" ht="12.75" customHeight="1">
      <c r="A248" s="144">
        <v>19247</v>
      </c>
      <c r="B248" s="146" t="s">
        <v>1035</v>
      </c>
      <c r="C248" s="147" t="s">
        <v>1036</v>
      </c>
      <c r="D248" s="146" t="s">
        <v>754</v>
      </c>
      <c r="E248" s="147" t="s">
        <v>755</v>
      </c>
      <c r="F248" s="146" t="s">
        <v>27</v>
      </c>
      <c r="G248" s="151" t="s">
        <v>165</v>
      </c>
      <c r="H248" s="151"/>
      <c r="I248" s="155" t="s">
        <v>12</v>
      </c>
      <c r="J248" s="155" t="s">
        <v>38</v>
      </c>
      <c r="K248" s="151" t="s">
        <v>107</v>
      </c>
      <c r="L248" s="155" t="s">
        <v>158</v>
      </c>
      <c r="M248" s="155" t="s">
        <v>289</v>
      </c>
      <c r="N248" s="155" t="s">
        <v>27</v>
      </c>
      <c r="O248" s="195">
        <v>43559</v>
      </c>
      <c r="P248" s="189">
        <v>6988</v>
      </c>
      <c r="Q248" s="176"/>
      <c r="R248" s="40"/>
      <c r="S248" s="40"/>
      <c r="T248" s="40"/>
      <c r="U248" s="40"/>
      <c r="V248" s="40"/>
      <c r="W248" s="40"/>
      <c r="X248" s="41"/>
      <c r="Y248" s="41"/>
      <c r="Z248" s="40"/>
      <c r="AA248" s="194" t="s">
        <v>55</v>
      </c>
      <c r="AB248" s="153"/>
      <c r="AC248" s="166">
        <f>IF(AA248=Tables!J$5,AB248*P248,)</f>
        <v>0</v>
      </c>
      <c r="AD248" s="157"/>
      <c r="AE248" s="157"/>
      <c r="AF248" s="45"/>
      <c r="AG248" s="144"/>
      <c r="AH248" s="40"/>
      <c r="AI248" s="40"/>
      <c r="AL248" s="146"/>
      <c r="AM248" s="146"/>
      <c r="AW248" s="40"/>
      <c r="AY248" s="40"/>
      <c r="BA248" s="40"/>
      <c r="BC248" s="40"/>
      <c r="BE248" s="40"/>
      <c r="BG248" s="40"/>
    </row>
    <row r="249" spans="1:60" s="42" customFormat="1" ht="12.75" customHeight="1">
      <c r="A249" s="144">
        <v>19248</v>
      </c>
      <c r="B249" s="146" t="s">
        <v>1037</v>
      </c>
      <c r="C249" s="147" t="s">
        <v>1038</v>
      </c>
      <c r="D249" s="146" t="s">
        <v>657</v>
      </c>
      <c r="E249" s="147" t="s">
        <v>524</v>
      </c>
      <c r="F249" s="146" t="s">
        <v>27</v>
      </c>
      <c r="G249" s="151" t="s">
        <v>165</v>
      </c>
      <c r="H249" s="151"/>
      <c r="I249" s="151" t="s">
        <v>12</v>
      </c>
      <c r="J249" s="155" t="s">
        <v>38</v>
      </c>
      <c r="K249" s="151" t="s">
        <v>107</v>
      </c>
      <c r="L249" s="155" t="s">
        <v>158</v>
      </c>
      <c r="M249" s="155" t="s">
        <v>289</v>
      </c>
      <c r="N249" s="155" t="s">
        <v>27</v>
      </c>
      <c r="O249" s="195">
        <v>43567</v>
      </c>
      <c r="P249" s="189">
        <v>19310</v>
      </c>
      <c r="Q249" s="176"/>
      <c r="R249" s="40"/>
      <c r="S249" s="40"/>
      <c r="T249" s="40"/>
      <c r="U249" s="40"/>
      <c r="V249" s="40"/>
      <c r="W249" s="40"/>
      <c r="X249" s="41"/>
      <c r="Y249" s="41"/>
      <c r="Z249" s="40"/>
      <c r="AA249" s="196" t="s">
        <v>55</v>
      </c>
      <c r="AB249" s="153"/>
      <c r="AC249" s="166">
        <f>IF(AA249=Tables!J$5,AB249*P249,)</f>
        <v>0</v>
      </c>
      <c r="AD249" s="157"/>
      <c r="AE249" s="157"/>
      <c r="AF249" s="45"/>
      <c r="AG249" s="144"/>
      <c r="AH249" s="40"/>
      <c r="AI249" s="40"/>
      <c r="AL249" s="146"/>
      <c r="AM249" s="146"/>
      <c r="AW249" s="40"/>
      <c r="AY249" s="40"/>
      <c r="BA249" s="40"/>
      <c r="BC249" s="40"/>
      <c r="BE249" s="40"/>
      <c r="BG249" s="40"/>
    </row>
    <row r="250" spans="1:60" s="42" customFormat="1" ht="12.75" customHeight="1">
      <c r="A250" s="144">
        <v>19249</v>
      </c>
      <c r="B250" s="146" t="s">
        <v>1039</v>
      </c>
      <c r="C250" s="147" t="s">
        <v>1040</v>
      </c>
      <c r="D250" s="146" t="s">
        <v>1041</v>
      </c>
      <c r="E250" s="147" t="s">
        <v>984</v>
      </c>
      <c r="F250" s="146" t="s">
        <v>27</v>
      </c>
      <c r="G250" s="151" t="s">
        <v>165</v>
      </c>
      <c r="H250" s="151"/>
      <c r="I250" s="151" t="s">
        <v>12</v>
      </c>
      <c r="J250" s="155" t="s">
        <v>38</v>
      </c>
      <c r="K250" s="151" t="s">
        <v>107</v>
      </c>
      <c r="L250" s="155" t="s">
        <v>158</v>
      </c>
      <c r="M250" s="155" t="s">
        <v>289</v>
      </c>
      <c r="N250" s="155" t="s">
        <v>27</v>
      </c>
      <c r="O250" s="195">
        <v>43559</v>
      </c>
      <c r="P250" s="193">
        <v>2560</v>
      </c>
      <c r="Q250" s="176"/>
      <c r="R250" s="40"/>
      <c r="S250" s="40"/>
      <c r="T250" s="40"/>
      <c r="U250" s="40"/>
      <c r="V250" s="40"/>
      <c r="W250" s="40"/>
      <c r="X250" s="41"/>
      <c r="Y250" s="41"/>
      <c r="Z250" s="40"/>
      <c r="AA250" s="196" t="s">
        <v>55</v>
      </c>
      <c r="AB250" s="153"/>
      <c r="AC250" s="166">
        <f>IF(AA250=Tables!J$5,AB250*P250,)</f>
        <v>0</v>
      </c>
      <c r="AD250" s="157"/>
      <c r="AE250" s="157"/>
      <c r="AF250" s="45"/>
      <c r="AG250" s="144"/>
      <c r="AH250" s="40"/>
      <c r="AI250" s="40"/>
      <c r="AL250" s="146"/>
      <c r="AM250" s="146"/>
      <c r="AW250" s="40"/>
      <c r="AY250" s="40"/>
      <c r="BA250" s="40"/>
      <c r="BC250" s="40"/>
      <c r="BE250" s="40"/>
      <c r="BG250" s="40"/>
    </row>
    <row r="251" spans="1:60" s="42" customFormat="1" ht="12.75" customHeight="1">
      <c r="A251" s="144">
        <v>19250</v>
      </c>
      <c r="B251" s="146" t="s">
        <v>1042</v>
      </c>
      <c r="C251" s="147" t="s">
        <v>1043</v>
      </c>
      <c r="D251" s="146" t="s">
        <v>802</v>
      </c>
      <c r="E251" s="147" t="s">
        <v>745</v>
      </c>
      <c r="F251" s="146" t="s">
        <v>27</v>
      </c>
      <c r="G251" s="151" t="s">
        <v>165</v>
      </c>
      <c r="H251" s="151"/>
      <c r="I251" s="151" t="s">
        <v>16</v>
      </c>
      <c r="J251" s="155" t="s">
        <v>38</v>
      </c>
      <c r="K251" s="151" t="s">
        <v>107</v>
      </c>
      <c r="L251" s="155" t="s">
        <v>313</v>
      </c>
      <c r="M251" s="155" t="s">
        <v>289</v>
      </c>
      <c r="N251" s="155" t="s">
        <v>27</v>
      </c>
      <c r="O251" s="45">
        <v>43559</v>
      </c>
      <c r="P251" s="189">
        <v>191950</v>
      </c>
      <c r="Q251" s="176"/>
      <c r="R251" s="40"/>
      <c r="S251" s="40"/>
      <c r="T251" s="40"/>
      <c r="U251" s="40"/>
      <c r="V251" s="40"/>
      <c r="W251" s="40"/>
      <c r="X251" s="41"/>
      <c r="Y251" s="41"/>
      <c r="Z251" s="40"/>
      <c r="AA251" s="196" t="s">
        <v>55</v>
      </c>
      <c r="AB251" s="153"/>
      <c r="AC251" s="166">
        <f>IF(AA251=Tables!J$5,AB251*P251,)</f>
        <v>0</v>
      </c>
      <c r="AD251" s="157"/>
      <c r="AE251" s="157"/>
      <c r="AF251" s="45"/>
      <c r="AG251" s="144"/>
      <c r="AH251" s="40"/>
      <c r="AI251" s="40"/>
      <c r="AL251" s="146"/>
      <c r="AM251" s="146"/>
      <c r="AO251" s="146"/>
      <c r="AQ251" s="146"/>
      <c r="AS251" s="146"/>
      <c r="AW251" s="40"/>
      <c r="AY251" s="40"/>
      <c r="BA251" s="40"/>
      <c r="BC251" s="40"/>
      <c r="BE251" s="40"/>
      <c r="BG251" s="40"/>
    </row>
    <row r="252" spans="1:60" s="42" customFormat="1" ht="12.75" customHeight="1">
      <c r="A252" s="144">
        <v>19251</v>
      </c>
      <c r="B252" s="146" t="s">
        <v>1044</v>
      </c>
      <c r="C252" s="147" t="s">
        <v>1045</v>
      </c>
      <c r="D252" s="146" t="s">
        <v>371</v>
      </c>
      <c r="E252" s="147" t="s">
        <v>1046</v>
      </c>
      <c r="F252" s="146" t="s">
        <v>27</v>
      </c>
      <c r="G252" s="151" t="s">
        <v>165</v>
      </c>
      <c r="H252" s="151"/>
      <c r="I252" s="151" t="s">
        <v>16</v>
      </c>
      <c r="J252" s="155" t="s">
        <v>38</v>
      </c>
      <c r="K252" s="151" t="s">
        <v>107</v>
      </c>
      <c r="L252" s="155" t="s">
        <v>313</v>
      </c>
      <c r="M252" s="155" t="s">
        <v>289</v>
      </c>
      <c r="N252" s="155" t="s">
        <v>27</v>
      </c>
      <c r="O252" s="45">
        <v>43558</v>
      </c>
      <c r="P252" s="40">
        <v>3305</v>
      </c>
      <c r="Q252" s="176"/>
      <c r="R252" s="40"/>
      <c r="S252" s="40"/>
      <c r="T252" s="40"/>
      <c r="U252" s="40"/>
      <c r="V252" s="40"/>
      <c r="W252" s="40"/>
      <c r="X252" s="41"/>
      <c r="Y252" s="41"/>
      <c r="Z252" s="40"/>
      <c r="AA252" s="156" t="s">
        <v>56</v>
      </c>
      <c r="AB252" s="153"/>
      <c r="AC252" s="166">
        <f>IF(AA252=Tables!J$5,AB252*P252,)</f>
        <v>0</v>
      </c>
      <c r="AD252" s="157"/>
      <c r="AE252" s="157"/>
      <c r="AF252" s="45"/>
      <c r="AG252" s="144"/>
      <c r="AH252" s="40"/>
      <c r="AI252" s="40"/>
      <c r="AL252" s="146"/>
      <c r="AM252" s="146"/>
      <c r="AW252" s="40"/>
      <c r="AY252" s="40"/>
      <c r="BA252" s="40"/>
      <c r="BC252" s="40"/>
      <c r="BE252" s="40"/>
      <c r="BG252" s="40"/>
    </row>
    <row r="253" spans="1:60" s="42" customFormat="1" ht="12.75" customHeight="1">
      <c r="A253" s="144">
        <v>19252</v>
      </c>
      <c r="B253" s="146" t="s">
        <v>1047</v>
      </c>
      <c r="C253" s="147" t="s">
        <v>1048</v>
      </c>
      <c r="D253" s="146" t="s">
        <v>1049</v>
      </c>
      <c r="E253" s="147" t="s">
        <v>360</v>
      </c>
      <c r="F253" s="146" t="s">
        <v>27</v>
      </c>
      <c r="G253" s="151" t="s">
        <v>165</v>
      </c>
      <c r="H253" s="151"/>
      <c r="I253" s="155" t="s">
        <v>12</v>
      </c>
      <c r="J253" s="151" t="s">
        <v>38</v>
      </c>
      <c r="K253" s="151" t="s">
        <v>107</v>
      </c>
      <c r="L253" s="151" t="s">
        <v>158</v>
      </c>
      <c r="M253" s="151" t="s">
        <v>289</v>
      </c>
      <c r="N253" s="151" t="s">
        <v>27</v>
      </c>
      <c r="O253" s="45">
        <v>43559</v>
      </c>
      <c r="P253" s="40">
        <v>500</v>
      </c>
      <c r="Q253" s="176"/>
      <c r="R253" s="40"/>
      <c r="S253" s="40"/>
      <c r="T253" s="40"/>
      <c r="U253" s="40"/>
      <c r="V253" s="40"/>
      <c r="W253" s="40"/>
      <c r="X253" s="41"/>
      <c r="Y253" s="41"/>
      <c r="Z253" s="40"/>
      <c r="AA253" s="152" t="s">
        <v>56</v>
      </c>
      <c r="AB253" s="153"/>
      <c r="AC253" s="166">
        <f>IF(AA253=Tables!J$5,AB253*P253,)</f>
        <v>0</v>
      </c>
      <c r="AD253" s="157"/>
      <c r="AE253" s="157"/>
      <c r="AF253" s="45"/>
      <c r="AG253" s="144"/>
      <c r="AH253" s="40"/>
      <c r="AI253" s="40"/>
      <c r="AL253" s="146"/>
      <c r="AM253" s="146"/>
      <c r="AW253" s="40"/>
      <c r="AY253" s="40"/>
      <c r="BA253" s="40"/>
      <c r="BC253" s="40"/>
      <c r="BE253" s="40"/>
      <c r="BG253" s="40"/>
    </row>
    <row r="254" spans="1:60" s="42" customFormat="1" ht="12.75" customHeight="1">
      <c r="A254" s="144">
        <v>19253</v>
      </c>
      <c r="B254" s="146" t="s">
        <v>1050</v>
      </c>
      <c r="C254" s="147" t="s">
        <v>1051</v>
      </c>
      <c r="D254" s="146" t="s">
        <v>1052</v>
      </c>
      <c r="E254" s="147" t="s">
        <v>755</v>
      </c>
      <c r="F254" s="146" t="s">
        <v>27</v>
      </c>
      <c r="G254" s="151" t="s">
        <v>165</v>
      </c>
      <c r="H254" s="151"/>
      <c r="I254" s="155" t="s">
        <v>13</v>
      </c>
      <c r="J254" s="151" t="s">
        <v>38</v>
      </c>
      <c r="K254" s="151" t="s">
        <v>107</v>
      </c>
      <c r="L254" s="151" t="s">
        <v>158</v>
      </c>
      <c r="M254" s="151" t="s">
        <v>289</v>
      </c>
      <c r="N254" s="151" t="s">
        <v>27</v>
      </c>
      <c r="O254" s="195">
        <v>43560</v>
      </c>
      <c r="P254" s="189">
        <v>22500</v>
      </c>
      <c r="Q254" s="176"/>
      <c r="R254" s="40"/>
      <c r="S254" s="40"/>
      <c r="T254" s="40"/>
      <c r="U254" s="40"/>
      <c r="V254" s="40"/>
      <c r="W254" s="40"/>
      <c r="X254" s="41"/>
      <c r="Y254" s="41"/>
      <c r="Z254" s="40"/>
      <c r="AA254" s="194" t="s">
        <v>56</v>
      </c>
      <c r="AB254" s="153"/>
      <c r="AC254" s="166">
        <f>IF(AA254=Tables!J$5,AB254*P254,)</f>
        <v>0</v>
      </c>
      <c r="AD254" s="157"/>
      <c r="AE254" s="157"/>
      <c r="AF254" s="45"/>
      <c r="AG254" s="144"/>
      <c r="AH254" s="40"/>
      <c r="AI254" s="40"/>
      <c r="AM254" s="146"/>
      <c r="AV254" s="146"/>
      <c r="AW254" s="40"/>
      <c r="AX254" s="146"/>
      <c r="AY254" s="40"/>
      <c r="BA254" s="40"/>
      <c r="BC254" s="40"/>
      <c r="BE254" s="40"/>
      <c r="BG254" s="40"/>
    </row>
    <row r="255" spans="1:60" s="42" customFormat="1" ht="12.75" customHeight="1">
      <c r="A255" s="144">
        <v>19254</v>
      </c>
      <c r="B255" s="146" t="s">
        <v>1053</v>
      </c>
      <c r="C255" s="147" t="s">
        <v>1054</v>
      </c>
      <c r="D255" s="146" t="s">
        <v>747</v>
      </c>
      <c r="E255" s="147" t="s">
        <v>503</v>
      </c>
      <c r="F255" s="146" t="s">
        <v>27</v>
      </c>
      <c r="G255" s="151" t="s">
        <v>165</v>
      </c>
      <c r="H255" s="151"/>
      <c r="I255" s="155" t="s">
        <v>12</v>
      </c>
      <c r="J255" s="151" t="s">
        <v>38</v>
      </c>
      <c r="K255" s="151" t="s">
        <v>107</v>
      </c>
      <c r="L255" s="151" t="s">
        <v>158</v>
      </c>
      <c r="M255" s="151" t="s">
        <v>289</v>
      </c>
      <c r="N255" s="151" t="s">
        <v>27</v>
      </c>
      <c r="O255" s="45">
        <v>43560</v>
      </c>
      <c r="P255" s="40">
        <v>7480</v>
      </c>
      <c r="Q255" s="176"/>
      <c r="R255" s="40"/>
      <c r="S255" s="40"/>
      <c r="T255" s="40"/>
      <c r="U255" s="40"/>
      <c r="V255" s="40"/>
      <c r="W255" s="40"/>
      <c r="X255" s="41"/>
      <c r="Y255" s="41"/>
      <c r="Z255" s="40"/>
      <c r="AA255" s="196" t="s">
        <v>55</v>
      </c>
      <c r="AB255" s="153"/>
      <c r="AC255" s="166">
        <f>IF(AA255=Tables!J$5,AB255*P255,)</f>
        <v>0</v>
      </c>
      <c r="AD255" s="157"/>
      <c r="AE255" s="157"/>
      <c r="AF255" s="45"/>
      <c r="AG255" s="144"/>
      <c r="AH255" s="40"/>
      <c r="AI255" s="40"/>
      <c r="AL255" s="146"/>
      <c r="AM255" s="146"/>
      <c r="AW255" s="40"/>
      <c r="AY255" s="40"/>
      <c r="BA255" s="40"/>
      <c r="BC255" s="40"/>
      <c r="BE255" s="40"/>
      <c r="BG255" s="40"/>
    </row>
    <row r="256" spans="1:60" s="42" customFormat="1" ht="12.75" customHeight="1">
      <c r="A256" s="144">
        <v>19255</v>
      </c>
      <c r="B256" s="146" t="s">
        <v>1055</v>
      </c>
      <c r="C256" s="147" t="s">
        <v>1056</v>
      </c>
      <c r="D256" s="146" t="s">
        <v>760</v>
      </c>
      <c r="E256" s="147" t="s">
        <v>355</v>
      </c>
      <c r="F256" s="146" t="s">
        <v>27</v>
      </c>
      <c r="G256" s="155" t="s">
        <v>165</v>
      </c>
      <c r="H256" s="151"/>
      <c r="I256" s="155" t="s">
        <v>12</v>
      </c>
      <c r="J256" s="151" t="s">
        <v>38</v>
      </c>
      <c r="K256" s="151" t="s">
        <v>107</v>
      </c>
      <c r="L256" s="151" t="s">
        <v>158</v>
      </c>
      <c r="M256" s="151" t="s">
        <v>289</v>
      </c>
      <c r="N256" s="151" t="s">
        <v>27</v>
      </c>
      <c r="O256" s="45">
        <v>43560</v>
      </c>
      <c r="P256" s="40">
        <v>1880</v>
      </c>
      <c r="Q256" s="176"/>
      <c r="R256" s="40"/>
      <c r="S256" s="40"/>
      <c r="T256" s="40"/>
      <c r="U256" s="40"/>
      <c r="V256" s="40"/>
      <c r="W256" s="40"/>
      <c r="X256" s="41"/>
      <c r="Y256" s="41"/>
      <c r="Z256" s="40"/>
      <c r="AA256" s="194" t="s">
        <v>55</v>
      </c>
      <c r="AB256" s="153"/>
      <c r="AC256" s="166">
        <f>IF(AA256=Tables!J$5,AB256*P256,)</f>
        <v>0</v>
      </c>
      <c r="AD256" s="157"/>
      <c r="AE256" s="157"/>
      <c r="AF256" s="45"/>
      <c r="AG256" s="144"/>
      <c r="AH256" s="40"/>
      <c r="AI256" s="40"/>
      <c r="AL256" s="146"/>
      <c r="AM256" s="146"/>
      <c r="AO256" s="146"/>
      <c r="AW256" s="40"/>
      <c r="AY256" s="40"/>
      <c r="BA256" s="40"/>
      <c r="BC256" s="40"/>
      <c r="BE256" s="40"/>
      <c r="BG256" s="40"/>
    </row>
    <row r="257" spans="1:59" s="42" customFormat="1" ht="12.75" customHeight="1">
      <c r="A257" s="144">
        <v>19256</v>
      </c>
      <c r="B257" s="146" t="s">
        <v>1057</v>
      </c>
      <c r="C257" s="147" t="s">
        <v>1058</v>
      </c>
      <c r="D257" s="146" t="s">
        <v>1059</v>
      </c>
      <c r="E257" s="147" t="s">
        <v>360</v>
      </c>
      <c r="F257" s="146" t="s">
        <v>27</v>
      </c>
      <c r="G257" s="151" t="s">
        <v>165</v>
      </c>
      <c r="H257" s="151"/>
      <c r="I257" s="151" t="s">
        <v>12</v>
      </c>
      <c r="J257" s="151" t="s">
        <v>38</v>
      </c>
      <c r="K257" s="151" t="s">
        <v>107</v>
      </c>
      <c r="L257" s="155" t="s">
        <v>158</v>
      </c>
      <c r="M257" s="151" t="s">
        <v>289</v>
      </c>
      <c r="N257" s="151" t="s">
        <v>27</v>
      </c>
      <c r="O257" s="45">
        <v>43561</v>
      </c>
      <c r="P257" s="40">
        <v>6000</v>
      </c>
      <c r="Q257" s="176"/>
      <c r="R257" s="40"/>
      <c r="S257" s="40"/>
      <c r="T257" s="40"/>
      <c r="U257" s="40"/>
      <c r="V257" s="40"/>
      <c r="W257" s="40"/>
      <c r="X257" s="41"/>
      <c r="Y257" s="41"/>
      <c r="Z257" s="40"/>
      <c r="AA257" s="194" t="s">
        <v>56</v>
      </c>
      <c r="AB257" s="153"/>
      <c r="AC257" s="166">
        <f>IF(AA257=Tables!J$5,AB257*P257,)</f>
        <v>0</v>
      </c>
      <c r="AD257" s="157"/>
      <c r="AE257" s="157"/>
      <c r="AF257" s="45"/>
      <c r="AG257" s="144"/>
      <c r="AH257" s="40"/>
      <c r="AI257" s="40"/>
      <c r="AL257" s="146"/>
      <c r="AM257" s="146"/>
      <c r="AW257" s="40"/>
      <c r="AY257" s="40"/>
      <c r="BA257" s="40"/>
      <c r="BC257" s="40"/>
      <c r="BE257" s="40"/>
      <c r="BG257" s="40"/>
    </row>
    <row r="258" spans="1:59" s="42" customFormat="1" ht="12.75" customHeight="1">
      <c r="A258" s="144">
        <v>19257</v>
      </c>
      <c r="B258" s="146" t="s">
        <v>1060</v>
      </c>
      <c r="C258" s="147" t="s">
        <v>1061</v>
      </c>
      <c r="D258" s="147" t="s">
        <v>1062</v>
      </c>
      <c r="E258" s="147" t="s">
        <v>612</v>
      </c>
      <c r="F258" s="146" t="s">
        <v>27</v>
      </c>
      <c r="G258" s="151" t="s">
        <v>165</v>
      </c>
      <c r="H258" s="151"/>
      <c r="I258" s="151" t="s">
        <v>12</v>
      </c>
      <c r="J258" s="155" t="s">
        <v>38</v>
      </c>
      <c r="K258" s="151" t="s">
        <v>81</v>
      </c>
      <c r="L258" s="155" t="s">
        <v>158</v>
      </c>
      <c r="M258" s="155" t="s">
        <v>77</v>
      </c>
      <c r="N258" s="155" t="s">
        <v>27</v>
      </c>
      <c r="O258" s="195">
        <v>43561</v>
      </c>
      <c r="P258" s="193">
        <v>34000</v>
      </c>
      <c r="Q258" s="176"/>
      <c r="R258" s="40"/>
      <c r="S258" s="40"/>
      <c r="T258" s="40"/>
      <c r="U258" s="40"/>
      <c r="V258" s="40"/>
      <c r="W258" s="40"/>
      <c r="X258" s="41"/>
      <c r="Y258" s="41"/>
      <c r="Z258" s="40"/>
      <c r="AA258" s="194" t="s">
        <v>55</v>
      </c>
      <c r="AB258" s="153"/>
      <c r="AC258" s="166">
        <f>IF(AA258=Tables!J$5,AB258*P258,)</f>
        <v>0</v>
      </c>
      <c r="AD258" s="157"/>
      <c r="AE258" s="157"/>
      <c r="AF258" s="45"/>
      <c r="AG258" s="144"/>
      <c r="AH258" s="40"/>
      <c r="AI258" s="40"/>
      <c r="AL258" s="146"/>
      <c r="AM258" s="146"/>
      <c r="AW258" s="40"/>
      <c r="AY258" s="40"/>
      <c r="BA258" s="40"/>
      <c r="BC258" s="40"/>
      <c r="BE258" s="40"/>
      <c r="BG258" s="40"/>
    </row>
    <row r="259" spans="1:59" s="42" customFormat="1" ht="12.75" customHeight="1">
      <c r="A259" s="144">
        <v>19258</v>
      </c>
      <c r="B259" s="146" t="s">
        <v>1063</v>
      </c>
      <c r="C259" s="147" t="s">
        <v>1064</v>
      </c>
      <c r="D259" s="147" t="s">
        <v>1065</v>
      </c>
      <c r="E259" s="147" t="s">
        <v>360</v>
      </c>
      <c r="F259" s="146" t="s">
        <v>27</v>
      </c>
      <c r="G259" s="151" t="s">
        <v>165</v>
      </c>
      <c r="H259" s="151"/>
      <c r="I259" s="155" t="s">
        <v>17</v>
      </c>
      <c r="J259" s="151" t="s">
        <v>38</v>
      </c>
      <c r="K259" s="151" t="s">
        <v>107</v>
      </c>
      <c r="L259" s="151" t="s">
        <v>313</v>
      </c>
      <c r="M259" s="151" t="s">
        <v>289</v>
      </c>
      <c r="N259" s="151" t="s">
        <v>27</v>
      </c>
      <c r="O259" s="45">
        <v>43566</v>
      </c>
      <c r="P259" s="189">
        <v>49232</v>
      </c>
      <c r="Q259" s="176"/>
      <c r="R259" s="40">
        <v>13852</v>
      </c>
      <c r="S259" s="40"/>
      <c r="T259" s="40"/>
      <c r="U259" s="40"/>
      <c r="V259" s="40"/>
      <c r="W259" s="40"/>
      <c r="X259" s="41"/>
      <c r="Y259" s="41"/>
      <c r="Z259" s="40"/>
      <c r="AA259" s="196" t="s">
        <v>55</v>
      </c>
      <c r="AB259" s="153"/>
      <c r="AC259" s="166">
        <f>IF(AA259=Tables!J$5,AB259*P259,)</f>
        <v>0</v>
      </c>
      <c r="AD259" s="157"/>
      <c r="AE259" s="157"/>
      <c r="AF259" s="45"/>
      <c r="AG259" s="144"/>
      <c r="AH259" s="40"/>
      <c r="AI259" s="40"/>
      <c r="AL259" s="146"/>
      <c r="AM259" s="146"/>
      <c r="AW259" s="40"/>
      <c r="AY259" s="40"/>
      <c r="BA259" s="40"/>
      <c r="BC259" s="40"/>
      <c r="BE259" s="40"/>
      <c r="BG259" s="40"/>
    </row>
    <row r="260" spans="1:59" s="42" customFormat="1" ht="12.75" customHeight="1">
      <c r="A260" s="144">
        <v>19259</v>
      </c>
      <c r="B260" s="146" t="s">
        <v>1066</v>
      </c>
      <c r="C260" s="147" t="s">
        <v>1067</v>
      </c>
      <c r="D260" s="147" t="s">
        <v>1068</v>
      </c>
      <c r="E260" s="147" t="s">
        <v>360</v>
      </c>
      <c r="F260" s="146" t="s">
        <v>27</v>
      </c>
      <c r="G260" s="151" t="s">
        <v>165</v>
      </c>
      <c r="H260" s="151">
        <v>42004</v>
      </c>
      <c r="I260" s="151" t="s">
        <v>148</v>
      </c>
      <c r="J260" s="151" t="s">
        <v>38</v>
      </c>
      <c r="K260" s="151" t="s">
        <v>83</v>
      </c>
      <c r="L260" s="151" t="s">
        <v>342</v>
      </c>
      <c r="M260" s="151" t="s">
        <v>73</v>
      </c>
      <c r="N260" s="151" t="s">
        <v>27</v>
      </c>
      <c r="O260" s="45">
        <v>43573</v>
      </c>
      <c r="P260" s="189">
        <v>7756149</v>
      </c>
      <c r="Q260" s="176"/>
      <c r="R260" s="40"/>
      <c r="S260" s="40"/>
      <c r="T260" s="40"/>
      <c r="U260" s="40"/>
      <c r="V260" s="40"/>
      <c r="W260" s="40"/>
      <c r="X260" s="41"/>
      <c r="Y260" s="41"/>
      <c r="Z260" s="40"/>
      <c r="AA260" s="194" t="s">
        <v>55</v>
      </c>
      <c r="AB260" s="153"/>
      <c r="AC260" s="166">
        <f>IF(AA260=Tables!J$5,AB260*P260,)</f>
        <v>0</v>
      </c>
      <c r="AD260" s="157"/>
      <c r="AE260" s="157"/>
      <c r="AF260" s="45"/>
      <c r="AG260" s="144"/>
      <c r="AH260" s="40"/>
      <c r="AI260" s="40"/>
      <c r="AL260" s="146"/>
      <c r="AM260" s="146"/>
      <c r="AW260" s="40"/>
      <c r="AY260" s="40"/>
      <c r="BA260" s="40"/>
      <c r="BC260" s="40"/>
      <c r="BE260" s="40"/>
      <c r="BG260" s="40"/>
    </row>
    <row r="261" spans="1:59" s="42" customFormat="1" ht="12.75" customHeight="1">
      <c r="A261" s="144">
        <v>19260</v>
      </c>
      <c r="B261" s="146" t="s">
        <v>1069</v>
      </c>
      <c r="C261" s="147" t="s">
        <v>1070</v>
      </c>
      <c r="D261" s="146" t="s">
        <v>1078</v>
      </c>
      <c r="E261" s="147" t="s">
        <v>550</v>
      </c>
      <c r="F261" s="146" t="s">
        <v>27</v>
      </c>
      <c r="G261" s="151" t="s">
        <v>165</v>
      </c>
      <c r="H261" s="151">
        <v>34668</v>
      </c>
      <c r="I261" s="151" t="s">
        <v>12</v>
      </c>
      <c r="J261" s="151" t="s">
        <v>39</v>
      </c>
      <c r="K261" s="151" t="s">
        <v>83</v>
      </c>
      <c r="L261" s="151" t="s">
        <v>72</v>
      </c>
      <c r="M261" s="151" t="s">
        <v>73</v>
      </c>
      <c r="N261" s="155" t="s">
        <v>27</v>
      </c>
      <c r="O261" s="45">
        <v>43572</v>
      </c>
      <c r="P261" s="40">
        <v>522795</v>
      </c>
      <c r="Q261" s="176">
        <f>P261/H261</f>
        <v>15.080044998269297</v>
      </c>
      <c r="R261" s="40"/>
      <c r="S261" s="40"/>
      <c r="T261" s="40"/>
      <c r="U261" s="40"/>
      <c r="V261" s="40"/>
      <c r="W261" s="40"/>
      <c r="X261" s="41">
        <v>0.15</v>
      </c>
      <c r="Y261" s="41">
        <v>0.05</v>
      </c>
      <c r="Z261" s="40"/>
      <c r="AA261" s="152" t="s">
        <v>55</v>
      </c>
      <c r="AB261" s="153">
        <v>0.3</v>
      </c>
      <c r="AC261" s="166">
        <f>IF(AA261=Tables!J$5,AB261*P261,)</f>
        <v>156838.5</v>
      </c>
      <c r="AD261" s="157"/>
      <c r="AE261" s="157"/>
      <c r="AF261" s="45"/>
      <c r="AG261" s="144"/>
      <c r="AH261" s="40"/>
      <c r="AI261" s="40"/>
      <c r="AL261" s="42" t="s">
        <v>256</v>
      </c>
      <c r="AM261" s="146" t="s">
        <v>1071</v>
      </c>
      <c r="AW261" s="40"/>
      <c r="AY261" s="40"/>
      <c r="BA261" s="40"/>
      <c r="BC261" s="40"/>
      <c r="BE261" s="40"/>
      <c r="BG261" s="40"/>
    </row>
    <row r="262" spans="1:59" s="42" customFormat="1" ht="12.75" customHeight="1">
      <c r="A262" s="144">
        <v>19261</v>
      </c>
      <c r="B262" s="146" t="s">
        <v>1072</v>
      </c>
      <c r="C262" s="147" t="s">
        <v>1073</v>
      </c>
      <c r="D262" s="146" t="s">
        <v>1077</v>
      </c>
      <c r="E262" s="147" t="s">
        <v>375</v>
      </c>
      <c r="F262" s="146" t="s">
        <v>27</v>
      </c>
      <c r="G262" s="151" t="s">
        <v>165</v>
      </c>
      <c r="H262" s="151"/>
      <c r="I262" s="151" t="s">
        <v>12</v>
      </c>
      <c r="J262" s="151" t="s">
        <v>38</v>
      </c>
      <c r="K262" s="151" t="s">
        <v>107</v>
      </c>
      <c r="L262" s="151" t="s">
        <v>158</v>
      </c>
      <c r="M262" s="151" t="s">
        <v>289</v>
      </c>
      <c r="N262" s="151" t="s">
        <v>27</v>
      </c>
      <c r="O262" s="195">
        <v>43570</v>
      </c>
      <c r="P262" s="40">
        <v>500</v>
      </c>
      <c r="Q262" s="176"/>
      <c r="R262" s="40"/>
      <c r="S262" s="40"/>
      <c r="T262" s="40"/>
      <c r="U262" s="40"/>
      <c r="V262" s="40"/>
      <c r="W262" s="40"/>
      <c r="X262" s="41"/>
      <c r="Y262" s="41"/>
      <c r="Z262" s="40"/>
      <c r="AA262" s="194" t="s">
        <v>56</v>
      </c>
      <c r="AB262" s="153"/>
      <c r="AC262" s="166">
        <f>IF(AA262=Tables!J$5,AB262*P262,)</f>
        <v>0</v>
      </c>
      <c r="AD262" s="157"/>
      <c r="AE262" s="157"/>
      <c r="AF262" s="45"/>
      <c r="AG262" s="144"/>
      <c r="AH262" s="40"/>
      <c r="AI262" s="40"/>
      <c r="AL262" s="146"/>
      <c r="AM262" s="146"/>
      <c r="AW262" s="40"/>
      <c r="AY262" s="40"/>
      <c r="BA262" s="40"/>
      <c r="BC262" s="40"/>
      <c r="BE262" s="40"/>
      <c r="BG262" s="40"/>
    </row>
    <row r="263" spans="1:59" s="42" customFormat="1" ht="12.75" customHeight="1">
      <c r="A263" s="144">
        <v>19262</v>
      </c>
      <c r="B263" s="146" t="s">
        <v>1075</v>
      </c>
      <c r="C263" s="147" t="s">
        <v>1076</v>
      </c>
      <c r="D263" s="146" t="s">
        <v>1074</v>
      </c>
      <c r="E263" s="147" t="s">
        <v>375</v>
      </c>
      <c r="F263" s="146" t="s">
        <v>27</v>
      </c>
      <c r="G263" s="151" t="s">
        <v>165</v>
      </c>
      <c r="H263" s="151"/>
      <c r="I263" s="151" t="s">
        <v>12</v>
      </c>
      <c r="J263" s="151" t="s">
        <v>38</v>
      </c>
      <c r="K263" s="151" t="s">
        <v>107</v>
      </c>
      <c r="L263" s="151" t="s">
        <v>158</v>
      </c>
      <c r="M263" s="151" t="s">
        <v>289</v>
      </c>
      <c r="N263" s="151" t="s">
        <v>27</v>
      </c>
      <c r="O263" s="195">
        <v>43570</v>
      </c>
      <c r="P263" s="189">
        <v>2640</v>
      </c>
      <c r="Q263" s="176"/>
      <c r="R263" s="40"/>
      <c r="S263" s="40"/>
      <c r="T263" s="40"/>
      <c r="U263" s="40"/>
      <c r="V263" s="40"/>
      <c r="W263" s="40"/>
      <c r="X263" s="41"/>
      <c r="Y263" s="41"/>
      <c r="Z263" s="40"/>
      <c r="AA263" s="194" t="s">
        <v>56</v>
      </c>
      <c r="AB263" s="153"/>
      <c r="AC263" s="166">
        <f>IF(AA263=Tables!J$5,AB263*P263,)</f>
        <v>0</v>
      </c>
      <c r="AD263" s="157"/>
      <c r="AE263" s="157"/>
      <c r="AF263" s="45"/>
      <c r="AG263" s="144"/>
      <c r="AH263" s="40"/>
      <c r="AI263" s="40"/>
      <c r="AL263" s="146"/>
      <c r="AM263" s="146"/>
      <c r="AW263" s="40"/>
      <c r="AY263" s="40"/>
      <c r="BA263" s="40"/>
      <c r="BC263" s="40"/>
      <c r="BE263" s="40"/>
      <c r="BG263" s="40"/>
    </row>
    <row r="264" spans="1:59" s="42" customFormat="1" ht="12.75" customHeight="1">
      <c r="A264" s="144">
        <v>19263</v>
      </c>
      <c r="B264" s="146" t="s">
        <v>1079</v>
      </c>
      <c r="C264" s="147" t="s">
        <v>1080</v>
      </c>
      <c r="D264" s="146" t="s">
        <v>359</v>
      </c>
      <c r="E264" s="147" t="s">
        <v>360</v>
      </c>
      <c r="F264" s="146" t="s">
        <v>27</v>
      </c>
      <c r="G264" s="151" t="s">
        <v>165</v>
      </c>
      <c r="H264" s="151"/>
      <c r="I264" s="151" t="s">
        <v>16</v>
      </c>
      <c r="J264" s="151" t="s">
        <v>38</v>
      </c>
      <c r="K264" s="151" t="s">
        <v>107</v>
      </c>
      <c r="L264" s="151" t="s">
        <v>313</v>
      </c>
      <c r="M264" s="151" t="s">
        <v>289</v>
      </c>
      <c r="N264" s="151" t="s">
        <v>27</v>
      </c>
      <c r="O264" s="149">
        <v>43608</v>
      </c>
      <c r="P264" s="189">
        <v>61483</v>
      </c>
      <c r="Q264" s="176"/>
      <c r="R264" s="40"/>
      <c r="S264" s="40"/>
      <c r="T264" s="40"/>
      <c r="U264" s="40"/>
      <c r="V264" s="40"/>
      <c r="W264" s="40"/>
      <c r="X264" s="41"/>
      <c r="Y264" s="41"/>
      <c r="Z264" s="40"/>
      <c r="AA264" s="194" t="s">
        <v>55</v>
      </c>
      <c r="AB264" s="153"/>
      <c r="AC264" s="166">
        <f>IF(AA264=Tables!J$5,AB264*P264,)</f>
        <v>0</v>
      </c>
      <c r="AD264" s="157"/>
      <c r="AE264" s="157"/>
      <c r="AF264" s="45"/>
      <c r="AG264" s="144"/>
      <c r="AH264" s="40"/>
      <c r="AI264" s="40"/>
      <c r="AL264" s="146"/>
      <c r="AM264" s="146"/>
      <c r="AW264" s="40"/>
      <c r="AY264" s="40"/>
      <c r="BA264" s="40"/>
      <c r="BC264" s="40"/>
      <c r="BE264" s="40"/>
      <c r="BG264" s="40"/>
    </row>
    <row r="265" spans="1:59" s="42" customFormat="1" ht="12.75" customHeight="1">
      <c r="A265" s="144">
        <v>19264</v>
      </c>
      <c r="B265" s="146" t="s">
        <v>1081</v>
      </c>
      <c r="C265" s="147" t="s">
        <v>1082</v>
      </c>
      <c r="D265" s="146" t="s">
        <v>1104</v>
      </c>
      <c r="E265" s="147" t="s">
        <v>524</v>
      </c>
      <c r="F265" s="146" t="s">
        <v>27</v>
      </c>
      <c r="G265" s="151" t="s">
        <v>165</v>
      </c>
      <c r="H265" s="151">
        <v>2300</v>
      </c>
      <c r="I265" s="151" t="s">
        <v>17</v>
      </c>
      <c r="J265" s="151" t="s">
        <v>145</v>
      </c>
      <c r="K265" s="151" t="s">
        <v>107</v>
      </c>
      <c r="L265" s="151" t="s">
        <v>72</v>
      </c>
      <c r="M265" s="151" t="s">
        <v>73</v>
      </c>
      <c r="N265" s="151" t="s">
        <v>27</v>
      </c>
      <c r="O265" s="45">
        <v>43572</v>
      </c>
      <c r="P265" s="40">
        <v>231598</v>
      </c>
      <c r="Q265" s="176">
        <f>P265/H265</f>
        <v>100.69478260869565</v>
      </c>
      <c r="R265" s="40"/>
      <c r="S265" s="40"/>
      <c r="T265" s="40"/>
      <c r="U265" s="40"/>
      <c r="V265" s="40"/>
      <c r="W265" s="40"/>
      <c r="X265" s="41">
        <v>0.15</v>
      </c>
      <c r="Y265" s="41">
        <v>0.05</v>
      </c>
      <c r="Z265" s="40"/>
      <c r="AA265" s="152" t="s">
        <v>55</v>
      </c>
      <c r="AB265" s="153">
        <v>0.3</v>
      </c>
      <c r="AC265" s="166">
        <f>IF(AA265=Tables!J$5,AB265*P265,)</f>
        <v>69479.399999999994</v>
      </c>
      <c r="AD265" s="157"/>
      <c r="AE265" s="157"/>
      <c r="AF265" s="45"/>
      <c r="AG265" s="144"/>
      <c r="AH265" s="40"/>
      <c r="AI265" s="40"/>
      <c r="AL265" s="146" t="s">
        <v>245</v>
      </c>
      <c r="AM265" s="146" t="s">
        <v>1083</v>
      </c>
      <c r="AV265" s="146"/>
      <c r="AW265" s="40"/>
      <c r="AX265" s="146"/>
      <c r="AY265" s="40"/>
      <c r="BA265" s="40"/>
      <c r="BC265" s="40"/>
      <c r="BE265" s="40"/>
      <c r="BG265" s="40"/>
    </row>
    <row r="266" spans="1:59" s="42" customFormat="1" ht="12.75" customHeight="1">
      <c r="A266" s="144">
        <v>19265</v>
      </c>
      <c r="B266" s="146" t="s">
        <v>1084</v>
      </c>
      <c r="C266" s="147" t="s">
        <v>1085</v>
      </c>
      <c r="D266" s="146" t="s">
        <v>453</v>
      </c>
      <c r="E266" s="147" t="s">
        <v>360</v>
      </c>
      <c r="F266" s="146" t="s">
        <v>27</v>
      </c>
      <c r="G266" s="151" t="s">
        <v>165</v>
      </c>
      <c r="H266" s="151"/>
      <c r="I266" s="151" t="s">
        <v>12</v>
      </c>
      <c r="J266" s="151" t="s">
        <v>145</v>
      </c>
      <c r="K266" s="151" t="s">
        <v>107</v>
      </c>
      <c r="L266" s="151" t="s">
        <v>313</v>
      </c>
      <c r="M266" s="151" t="s">
        <v>289</v>
      </c>
      <c r="N266" s="151" t="s">
        <v>27</v>
      </c>
      <c r="O266" s="45">
        <v>43579</v>
      </c>
      <c r="P266" s="189">
        <v>693898</v>
      </c>
      <c r="Q266" s="176"/>
      <c r="R266" s="40"/>
      <c r="S266" s="40"/>
      <c r="T266" s="40"/>
      <c r="U266" s="40"/>
      <c r="V266" s="40"/>
      <c r="W266" s="40"/>
      <c r="X266" s="41"/>
      <c r="Y266" s="41"/>
      <c r="Z266" s="40"/>
      <c r="AA266" s="194" t="s">
        <v>55</v>
      </c>
      <c r="AB266" s="153"/>
      <c r="AC266" s="166">
        <f>IF(AA266=Tables!J$5,AB266*P266,)</f>
        <v>0</v>
      </c>
      <c r="AD266" s="157"/>
      <c r="AE266" s="157"/>
      <c r="AF266" s="45"/>
      <c r="AG266" s="144"/>
      <c r="AH266" s="40"/>
      <c r="AI266" s="40"/>
      <c r="AL266" s="146"/>
      <c r="AM266" s="146"/>
      <c r="AW266" s="40"/>
      <c r="AY266" s="40"/>
      <c r="BA266" s="40"/>
      <c r="BC266" s="40"/>
      <c r="BE266" s="40"/>
      <c r="BG266" s="40"/>
    </row>
    <row r="267" spans="1:59" s="42" customFormat="1" ht="12.75" customHeight="1">
      <c r="A267" s="144">
        <v>19266</v>
      </c>
      <c r="B267" s="146" t="s">
        <v>1086</v>
      </c>
      <c r="C267" s="147" t="s">
        <v>467</v>
      </c>
      <c r="D267" s="146" t="s">
        <v>359</v>
      </c>
      <c r="E267" s="147" t="s">
        <v>360</v>
      </c>
      <c r="F267" s="146" t="s">
        <v>27</v>
      </c>
      <c r="G267" s="151" t="s">
        <v>165</v>
      </c>
      <c r="H267" s="151"/>
      <c r="I267" s="151" t="s">
        <v>16</v>
      </c>
      <c r="J267" s="151" t="s">
        <v>145</v>
      </c>
      <c r="K267" s="155" t="s">
        <v>107</v>
      </c>
      <c r="L267" s="151" t="s">
        <v>313</v>
      </c>
      <c r="M267" s="155" t="s">
        <v>289</v>
      </c>
      <c r="N267" s="155" t="s">
        <v>27</v>
      </c>
      <c r="O267" s="45">
        <v>43584</v>
      </c>
      <c r="P267" s="186"/>
      <c r="Q267" s="176"/>
      <c r="R267" s="40"/>
      <c r="S267" s="40"/>
      <c r="T267" s="40"/>
      <c r="U267" s="40"/>
      <c r="V267" s="40"/>
      <c r="W267" s="40"/>
      <c r="X267" s="41"/>
      <c r="Y267" s="41"/>
      <c r="Z267" s="40"/>
      <c r="AA267" s="156" t="s">
        <v>54</v>
      </c>
      <c r="AB267" s="153"/>
      <c r="AC267" s="166">
        <f>IF(AA267=Tables!J$5,AB267*P267,)</f>
        <v>0</v>
      </c>
      <c r="AD267" s="157"/>
      <c r="AE267" s="157"/>
      <c r="AF267" s="45"/>
      <c r="AG267" s="144"/>
      <c r="AH267" s="40"/>
      <c r="AI267" s="40"/>
      <c r="AL267" s="42" t="s">
        <v>192</v>
      </c>
      <c r="AM267" s="146" t="s">
        <v>1091</v>
      </c>
      <c r="AW267" s="40"/>
      <c r="AY267" s="40"/>
      <c r="BA267" s="40"/>
      <c r="BC267" s="40"/>
      <c r="BE267" s="40"/>
      <c r="BG267" s="40"/>
    </row>
    <row r="268" spans="1:59" s="42" customFormat="1" ht="12.75" customHeight="1">
      <c r="A268" s="144">
        <v>19267</v>
      </c>
      <c r="B268" s="146" t="s">
        <v>1087</v>
      </c>
      <c r="C268" s="147" t="s">
        <v>1088</v>
      </c>
      <c r="D268" s="146" t="s">
        <v>1089</v>
      </c>
      <c r="E268" s="147" t="s">
        <v>1090</v>
      </c>
      <c r="F268" s="146" t="s">
        <v>27</v>
      </c>
      <c r="G268" s="151" t="s">
        <v>166</v>
      </c>
      <c r="H268" s="151">
        <v>13000</v>
      </c>
      <c r="I268" s="151" t="s">
        <v>12</v>
      </c>
      <c r="J268" s="151" t="s">
        <v>38</v>
      </c>
      <c r="K268" s="151" t="s">
        <v>83</v>
      </c>
      <c r="L268" s="155" t="s">
        <v>342</v>
      </c>
      <c r="M268" s="151" t="s">
        <v>73</v>
      </c>
      <c r="N268" s="151" t="s">
        <v>27</v>
      </c>
      <c r="O268" s="45">
        <v>43588</v>
      </c>
      <c r="P268" s="186"/>
      <c r="Q268" s="175"/>
      <c r="R268" s="40"/>
      <c r="S268" s="40"/>
      <c r="T268" s="40"/>
      <c r="U268" s="40"/>
      <c r="V268" s="40"/>
      <c r="W268" s="40"/>
      <c r="X268" s="41"/>
      <c r="Y268" s="41"/>
      <c r="Z268" s="40"/>
      <c r="AA268" s="196" t="s">
        <v>54</v>
      </c>
      <c r="AB268" s="153"/>
      <c r="AC268" s="166">
        <f>IF(AA268=Tables!J$5,AB268*P268,)</f>
        <v>0</v>
      </c>
      <c r="AD268" s="157"/>
      <c r="AE268" s="157"/>
      <c r="AF268" s="45"/>
      <c r="AG268" s="144"/>
      <c r="AH268" s="40"/>
      <c r="AI268" s="40"/>
      <c r="AL268" s="146" t="s">
        <v>260</v>
      </c>
      <c r="AM268" s="146" t="s">
        <v>1095</v>
      </c>
      <c r="AW268" s="40"/>
      <c r="AY268" s="40"/>
      <c r="BA268" s="40"/>
      <c r="BC268" s="40"/>
      <c r="BE268" s="40"/>
      <c r="BG268" s="40"/>
    </row>
    <row r="269" spans="1:59" s="42" customFormat="1" ht="12.75" customHeight="1">
      <c r="A269" s="144">
        <v>19268</v>
      </c>
      <c r="B269" s="146" t="s">
        <v>1092</v>
      </c>
      <c r="C269" s="147" t="s">
        <v>362</v>
      </c>
      <c r="D269" s="146" t="s">
        <v>1093</v>
      </c>
      <c r="E269" s="146" t="s">
        <v>375</v>
      </c>
      <c r="F269" s="146" t="s">
        <v>27</v>
      </c>
      <c r="G269" s="151" t="s">
        <v>165</v>
      </c>
      <c r="H269" s="151">
        <v>6853</v>
      </c>
      <c r="I269" s="151" t="s">
        <v>12</v>
      </c>
      <c r="J269" s="151" t="s">
        <v>39</v>
      </c>
      <c r="K269" s="151" t="s">
        <v>83</v>
      </c>
      <c r="L269" s="151" t="s">
        <v>72</v>
      </c>
      <c r="M269" s="151" t="s">
        <v>73</v>
      </c>
      <c r="N269" s="155" t="s">
        <v>27</v>
      </c>
      <c r="O269" s="45">
        <v>43580</v>
      </c>
      <c r="P269" s="40">
        <v>94879</v>
      </c>
      <c r="Q269" s="176">
        <f>P269/H269</f>
        <v>13.844885451627025</v>
      </c>
      <c r="R269" s="40"/>
      <c r="S269" s="40"/>
      <c r="T269" s="40"/>
      <c r="U269" s="40"/>
      <c r="V269" s="40"/>
      <c r="W269" s="40"/>
      <c r="X269" s="41">
        <v>0.15</v>
      </c>
      <c r="Y269" s="41">
        <v>0.05</v>
      </c>
      <c r="Z269" s="40"/>
      <c r="AA269" s="152" t="s">
        <v>55</v>
      </c>
      <c r="AB269" s="153">
        <v>0.2</v>
      </c>
      <c r="AC269" s="166">
        <f>IF(AA269=Tables!J$5,AB269*P269,)</f>
        <v>18975.8</v>
      </c>
      <c r="AD269" s="157"/>
      <c r="AE269" s="157"/>
      <c r="AF269" s="45"/>
      <c r="AG269" s="144"/>
      <c r="AH269" s="40"/>
      <c r="AI269" s="40"/>
      <c r="AL269" s="146" t="s">
        <v>256</v>
      </c>
      <c r="AM269" s="146" t="s">
        <v>1094</v>
      </c>
      <c r="AW269" s="40"/>
      <c r="AY269" s="40"/>
      <c r="BA269" s="40"/>
      <c r="BC269" s="40"/>
      <c r="BE269" s="40"/>
      <c r="BG269" s="40"/>
    </row>
    <row r="270" spans="1:59" s="42" customFormat="1" ht="12.75" customHeight="1">
      <c r="A270" s="144">
        <v>19269</v>
      </c>
      <c r="B270" s="146" t="s">
        <v>1098</v>
      </c>
      <c r="C270" s="147" t="s">
        <v>362</v>
      </c>
      <c r="D270" s="146" t="s">
        <v>1099</v>
      </c>
      <c r="E270" s="146" t="s">
        <v>360</v>
      </c>
      <c r="F270" s="146" t="s">
        <v>27</v>
      </c>
      <c r="G270" s="151" t="s">
        <v>165</v>
      </c>
      <c r="H270" s="174">
        <v>24486</v>
      </c>
      <c r="I270" s="151" t="s">
        <v>12</v>
      </c>
      <c r="J270" s="151" t="s">
        <v>39</v>
      </c>
      <c r="K270" s="151" t="s">
        <v>83</v>
      </c>
      <c r="L270" s="151" t="s">
        <v>297</v>
      </c>
      <c r="M270" s="151" t="s">
        <v>73</v>
      </c>
      <c r="N270" s="151" t="s">
        <v>27</v>
      </c>
      <c r="O270" s="195">
        <v>43591</v>
      </c>
      <c r="P270" s="189">
        <v>440985</v>
      </c>
      <c r="Q270" s="176">
        <f>P270/H270</f>
        <v>18.009679000245036</v>
      </c>
      <c r="R270" s="40"/>
      <c r="S270" s="40"/>
      <c r="T270" s="40"/>
      <c r="U270" s="40"/>
      <c r="V270" s="40"/>
      <c r="W270" s="40"/>
      <c r="X270" s="41"/>
      <c r="Y270" s="41"/>
      <c r="Z270" s="40"/>
      <c r="AA270" s="156" t="s">
        <v>56</v>
      </c>
      <c r="AB270" s="153"/>
      <c r="AC270" s="166">
        <f>IF(AA270=Tables!J$5,AB270*P271,)</f>
        <v>0</v>
      </c>
      <c r="AD270" s="157"/>
      <c r="AE270" s="157"/>
      <c r="AF270" s="45"/>
      <c r="AG270" s="144"/>
      <c r="AH270" s="40"/>
      <c r="AI270" s="40"/>
      <c r="AL270" s="146" t="s">
        <v>256</v>
      </c>
      <c r="AM270" s="146" t="s">
        <v>1100</v>
      </c>
      <c r="AW270" s="40"/>
      <c r="AY270" s="40"/>
      <c r="BA270" s="40"/>
      <c r="BC270" s="40"/>
      <c r="BE270" s="40"/>
      <c r="BG270" s="40"/>
    </row>
    <row r="271" spans="1:59" s="42" customFormat="1" ht="12.75" customHeight="1">
      <c r="A271" s="144">
        <v>19270</v>
      </c>
      <c r="B271" s="146" t="s">
        <v>1101</v>
      </c>
      <c r="C271" s="147" t="s">
        <v>1102</v>
      </c>
      <c r="D271" s="146" t="s">
        <v>1065</v>
      </c>
      <c r="E271" s="147" t="s">
        <v>360</v>
      </c>
      <c r="F271" s="146" t="s">
        <v>27</v>
      </c>
      <c r="G271" s="151" t="s">
        <v>165</v>
      </c>
      <c r="H271" s="151"/>
      <c r="I271" s="151" t="s">
        <v>12</v>
      </c>
      <c r="J271" s="151" t="s">
        <v>38</v>
      </c>
      <c r="K271" s="151" t="s">
        <v>107</v>
      </c>
      <c r="L271" s="151" t="s">
        <v>313</v>
      </c>
      <c r="M271" s="151" t="s">
        <v>289</v>
      </c>
      <c r="N271" s="151" t="s">
        <v>27</v>
      </c>
      <c r="O271" s="45">
        <v>43586</v>
      </c>
      <c r="P271" s="186"/>
      <c r="Q271" s="176"/>
      <c r="R271" s="40"/>
      <c r="S271" s="40"/>
      <c r="T271" s="40"/>
      <c r="U271" s="40"/>
      <c r="V271" s="40"/>
      <c r="W271" s="40"/>
      <c r="X271" s="41"/>
      <c r="Y271" s="41"/>
      <c r="Z271" s="40"/>
      <c r="AA271" s="194" t="s">
        <v>54</v>
      </c>
      <c r="AB271" s="153"/>
      <c r="AC271" s="166">
        <f>IF(AA271=Tables!J$5,AB271*P271,)</f>
        <v>0</v>
      </c>
      <c r="AD271" s="157"/>
      <c r="AE271" s="157"/>
      <c r="AF271" s="45"/>
      <c r="AG271" s="144"/>
      <c r="AH271" s="40"/>
      <c r="AI271" s="40"/>
      <c r="AL271" s="146"/>
      <c r="AM271" s="146"/>
      <c r="AW271" s="40"/>
      <c r="AY271" s="40"/>
      <c r="BA271" s="40"/>
      <c r="BC271" s="40"/>
      <c r="BE271" s="40"/>
      <c r="BG271" s="40"/>
    </row>
    <row r="272" spans="1:59" s="42" customFormat="1" ht="12.75" customHeight="1">
      <c r="A272" s="144">
        <v>19271</v>
      </c>
      <c r="B272" s="146" t="s">
        <v>1105</v>
      </c>
      <c r="C272" s="147" t="s">
        <v>1106</v>
      </c>
      <c r="D272" s="146" t="s">
        <v>1107</v>
      </c>
      <c r="E272" s="147" t="s">
        <v>355</v>
      </c>
      <c r="F272" s="146" t="s">
        <v>27</v>
      </c>
      <c r="G272" s="155" t="s">
        <v>165</v>
      </c>
      <c r="H272" s="151"/>
      <c r="I272" s="151" t="s">
        <v>12</v>
      </c>
      <c r="J272" s="151" t="s">
        <v>38</v>
      </c>
      <c r="K272" s="151" t="s">
        <v>107</v>
      </c>
      <c r="L272" s="151" t="s">
        <v>158</v>
      </c>
      <c r="M272" s="155" t="s">
        <v>289</v>
      </c>
      <c r="N272" s="155" t="s">
        <v>27</v>
      </c>
      <c r="O272" s="149">
        <v>43581</v>
      </c>
      <c r="P272" s="40">
        <v>980</v>
      </c>
      <c r="Q272" s="176"/>
      <c r="R272" s="40"/>
      <c r="S272" s="40"/>
      <c r="T272" s="40"/>
      <c r="U272" s="40"/>
      <c r="V272" s="40"/>
      <c r="W272" s="40"/>
      <c r="X272" s="41"/>
      <c r="Y272" s="41"/>
      <c r="Z272" s="40"/>
      <c r="AA272" s="196" t="s">
        <v>55</v>
      </c>
      <c r="AB272" s="153"/>
      <c r="AC272" s="166">
        <f>IF(AA272=Tables!J$5,AB272*P272,)</f>
        <v>0</v>
      </c>
      <c r="AD272" s="157"/>
      <c r="AE272" s="157"/>
      <c r="AF272" s="45"/>
      <c r="AG272" s="144"/>
      <c r="AH272" s="40"/>
      <c r="AI272" s="40"/>
      <c r="AM272" s="146"/>
      <c r="AO272" s="146"/>
      <c r="AW272" s="40"/>
      <c r="AY272" s="40"/>
      <c r="BA272" s="40"/>
      <c r="BC272" s="40"/>
      <c r="BE272" s="40"/>
      <c r="BG272" s="40"/>
    </row>
    <row r="273" spans="1:60" s="42" customFormat="1" ht="12.75" customHeight="1">
      <c r="A273" s="144">
        <v>19272</v>
      </c>
      <c r="B273" s="146" t="s">
        <v>1109</v>
      </c>
      <c r="C273" s="147" t="s">
        <v>1110</v>
      </c>
      <c r="D273" s="146" t="s">
        <v>359</v>
      </c>
      <c r="E273" s="147" t="s">
        <v>360</v>
      </c>
      <c r="F273" s="146" t="s">
        <v>27</v>
      </c>
      <c r="G273" s="155" t="s">
        <v>165</v>
      </c>
      <c r="H273" s="151"/>
      <c r="I273" s="155" t="s">
        <v>16</v>
      </c>
      <c r="J273" s="155" t="s">
        <v>38</v>
      </c>
      <c r="K273" s="155" t="s">
        <v>83</v>
      </c>
      <c r="L273" s="155" t="s">
        <v>313</v>
      </c>
      <c r="M273" s="155" t="s">
        <v>289</v>
      </c>
      <c r="N273" s="155" t="s">
        <v>27</v>
      </c>
      <c r="O273" s="45">
        <v>43585</v>
      </c>
      <c r="P273" s="40">
        <v>16500</v>
      </c>
      <c r="Q273" s="176"/>
      <c r="R273" s="40"/>
      <c r="S273" s="40"/>
      <c r="T273" s="40"/>
      <c r="U273" s="40"/>
      <c r="V273" s="40"/>
      <c r="W273" s="40"/>
      <c r="X273" s="41"/>
      <c r="Y273" s="41"/>
      <c r="Z273" s="40"/>
      <c r="AA273" s="156" t="s">
        <v>55</v>
      </c>
      <c r="AB273" s="153"/>
      <c r="AC273" s="166">
        <f>IF(AA273=Tables!J$5,AB273*P273,)</f>
        <v>0</v>
      </c>
      <c r="AD273" s="157"/>
      <c r="AE273" s="157"/>
      <c r="AF273" s="45"/>
      <c r="AG273" s="144"/>
      <c r="AH273" s="40"/>
      <c r="AI273" s="40"/>
      <c r="AL273" s="146"/>
      <c r="AM273" s="146"/>
      <c r="AW273" s="40"/>
      <c r="AY273" s="40"/>
      <c r="BA273" s="40"/>
      <c r="BC273" s="40"/>
      <c r="BE273" s="40"/>
      <c r="BG273" s="40"/>
    </row>
    <row r="274" spans="1:60" s="42" customFormat="1" ht="12.75" customHeight="1">
      <c r="A274" s="144">
        <v>19273</v>
      </c>
      <c r="B274" s="146" t="s">
        <v>1024</v>
      </c>
      <c r="C274" s="147" t="s">
        <v>1111</v>
      </c>
      <c r="D274" s="146" t="s">
        <v>359</v>
      </c>
      <c r="E274" s="147" t="s">
        <v>360</v>
      </c>
      <c r="F274" s="146" t="s">
        <v>27</v>
      </c>
      <c r="G274" s="155" t="s">
        <v>165</v>
      </c>
      <c r="H274" s="151"/>
      <c r="I274" s="155" t="s">
        <v>16</v>
      </c>
      <c r="J274" s="155" t="s">
        <v>38</v>
      </c>
      <c r="K274" s="155" t="s">
        <v>83</v>
      </c>
      <c r="L274" s="155" t="s">
        <v>313</v>
      </c>
      <c r="M274" s="155" t="s">
        <v>289</v>
      </c>
      <c r="N274" s="155" t="s">
        <v>27</v>
      </c>
      <c r="O274" s="45">
        <v>43585</v>
      </c>
      <c r="P274" s="40">
        <v>1935</v>
      </c>
      <c r="Q274" s="176"/>
      <c r="R274" s="40"/>
      <c r="S274" s="40"/>
      <c r="T274" s="40"/>
      <c r="U274" s="40"/>
      <c r="V274" s="40"/>
      <c r="W274" s="40"/>
      <c r="X274" s="41"/>
      <c r="Y274" s="41"/>
      <c r="Z274" s="40"/>
      <c r="AA274" s="152" t="s">
        <v>55</v>
      </c>
      <c r="AB274" s="153"/>
      <c r="AC274" s="166">
        <f>IF(AA274=Tables!J$5,AB274*P274,)</f>
        <v>0</v>
      </c>
      <c r="AD274" s="157"/>
      <c r="AE274" s="157"/>
      <c r="AF274" s="45"/>
      <c r="AG274" s="144"/>
      <c r="AH274" s="40"/>
      <c r="AI274" s="40"/>
      <c r="AL274" s="146"/>
      <c r="AM274" s="146"/>
      <c r="AW274" s="40"/>
      <c r="AY274" s="40"/>
      <c r="BA274" s="40"/>
      <c r="BC274" s="40"/>
      <c r="BE274" s="40"/>
      <c r="BG274" s="40"/>
    </row>
    <row r="275" spans="1:60" s="42" customFormat="1" ht="12.75" customHeight="1">
      <c r="A275" s="144">
        <v>19274</v>
      </c>
      <c r="B275" s="146" t="s">
        <v>904</v>
      </c>
      <c r="C275" s="147" t="s">
        <v>1112</v>
      </c>
      <c r="D275" s="146" t="s">
        <v>359</v>
      </c>
      <c r="E275" s="147" t="s">
        <v>360</v>
      </c>
      <c r="F275" s="146" t="s">
        <v>27</v>
      </c>
      <c r="G275" s="151" t="s">
        <v>165</v>
      </c>
      <c r="H275" s="151"/>
      <c r="I275" s="155" t="s">
        <v>16</v>
      </c>
      <c r="J275" s="151" t="s">
        <v>38</v>
      </c>
      <c r="K275" s="151" t="s">
        <v>107</v>
      </c>
      <c r="L275" s="151" t="s">
        <v>313</v>
      </c>
      <c r="M275" s="151" t="s">
        <v>289</v>
      </c>
      <c r="N275" s="155" t="s">
        <v>27</v>
      </c>
      <c r="O275" s="45">
        <v>43584</v>
      </c>
      <c r="P275" s="40">
        <v>1900</v>
      </c>
      <c r="Q275" s="176"/>
      <c r="R275" s="40"/>
      <c r="S275" s="40"/>
      <c r="T275" s="40"/>
      <c r="U275" s="40"/>
      <c r="V275" s="40"/>
      <c r="W275" s="40"/>
      <c r="X275" s="41"/>
      <c r="Y275" s="41"/>
      <c r="Z275" s="40"/>
      <c r="AA275" s="152" t="s">
        <v>55</v>
      </c>
      <c r="AB275" s="153"/>
      <c r="AC275" s="166">
        <f>IF(AA275=Tables!J$5,AB275*P275,)</f>
        <v>0</v>
      </c>
      <c r="AD275" s="157"/>
      <c r="AE275" s="157"/>
      <c r="AF275" s="45"/>
      <c r="AG275" s="144"/>
      <c r="AH275" s="40"/>
      <c r="AI275" s="40"/>
      <c r="AL275" s="146"/>
      <c r="AM275" s="146"/>
      <c r="AW275" s="40"/>
      <c r="AY275" s="40"/>
      <c r="BA275" s="40"/>
      <c r="BC275" s="40"/>
      <c r="BE275" s="40"/>
      <c r="BG275" s="40"/>
    </row>
    <row r="276" spans="1:60" s="42" customFormat="1" ht="12.75" customHeight="1">
      <c r="A276" s="144">
        <v>19275</v>
      </c>
      <c r="B276" s="146" t="s">
        <v>1113</v>
      </c>
      <c r="C276" s="147" t="s">
        <v>1114</v>
      </c>
      <c r="D276" s="146" t="s">
        <v>1115</v>
      </c>
      <c r="E276" s="147" t="s">
        <v>1116</v>
      </c>
      <c r="F276" s="146" t="s">
        <v>27</v>
      </c>
      <c r="G276" s="151" t="s">
        <v>165</v>
      </c>
      <c r="H276" s="151"/>
      <c r="I276" s="151" t="s">
        <v>13</v>
      </c>
      <c r="J276" s="151" t="s">
        <v>38</v>
      </c>
      <c r="K276" s="151" t="s">
        <v>107</v>
      </c>
      <c r="L276" s="151" t="s">
        <v>158</v>
      </c>
      <c r="M276" s="151" t="s">
        <v>289</v>
      </c>
      <c r="N276" s="151" t="s">
        <v>27</v>
      </c>
      <c r="O276" s="45">
        <v>43585</v>
      </c>
      <c r="P276" s="148">
        <v>2988</v>
      </c>
      <c r="Q276" s="176"/>
      <c r="R276" s="40"/>
      <c r="S276" s="40"/>
      <c r="T276" s="40"/>
      <c r="U276" s="40"/>
      <c r="V276" s="40"/>
      <c r="W276" s="40"/>
      <c r="X276" s="41"/>
      <c r="Y276" s="41"/>
      <c r="Z276" s="40"/>
      <c r="AA276" s="152" t="s">
        <v>56</v>
      </c>
      <c r="AB276" s="153"/>
      <c r="AC276" s="166">
        <f>IF(AA276=Tables!J$5,AB276*P276,)</f>
        <v>0</v>
      </c>
      <c r="AD276" s="157"/>
      <c r="AE276" s="157"/>
      <c r="AF276" s="45"/>
      <c r="AG276" s="144"/>
      <c r="AH276" s="40"/>
      <c r="AI276" s="40"/>
      <c r="AL276" s="146"/>
      <c r="AM276" s="146"/>
      <c r="AW276" s="40"/>
      <c r="AY276" s="40"/>
      <c r="BA276" s="40"/>
      <c r="BC276" s="40"/>
      <c r="BE276" s="40"/>
      <c r="BG276" s="40"/>
    </row>
    <row r="277" spans="1:60" s="42" customFormat="1" ht="12.75" customHeight="1">
      <c r="A277" s="144">
        <v>19276</v>
      </c>
      <c r="B277" s="146"/>
      <c r="C277" s="147"/>
      <c r="D277" s="146"/>
      <c r="E277" s="147"/>
      <c r="F277" s="146"/>
      <c r="G277" s="151"/>
      <c r="H277" s="151"/>
      <c r="I277" s="151"/>
      <c r="J277" s="151"/>
      <c r="K277" s="151"/>
      <c r="L277" s="151"/>
      <c r="M277" s="151"/>
      <c r="N277" s="151"/>
      <c r="O277" s="45"/>
      <c r="P277" s="40"/>
      <c r="Q277" s="176"/>
      <c r="R277" s="40"/>
      <c r="S277" s="40"/>
      <c r="T277" s="40"/>
      <c r="U277" s="40"/>
      <c r="V277" s="40"/>
      <c r="W277" s="40"/>
      <c r="X277" s="41"/>
      <c r="Y277" s="41"/>
      <c r="Z277" s="40"/>
      <c r="AA277" s="187"/>
      <c r="AB277" s="153"/>
      <c r="AC277" s="166">
        <f>IF(AA277=Tables!J$5,AB277*P277,)</f>
        <v>0</v>
      </c>
      <c r="AD277" s="157"/>
      <c r="AE277" s="157"/>
      <c r="AF277" s="45"/>
      <c r="AG277" s="144"/>
      <c r="AH277" s="40"/>
      <c r="AI277" s="40"/>
      <c r="AL277" s="146"/>
      <c r="AM277" s="146"/>
      <c r="AW277" s="40"/>
      <c r="AY277" s="40"/>
      <c r="BA277" s="40"/>
      <c r="BC277" s="40"/>
      <c r="BE277" s="40"/>
      <c r="BG277" s="40"/>
    </row>
    <row r="278" spans="1:60" s="42" customFormat="1" ht="12.75" customHeight="1">
      <c r="A278" s="144">
        <v>19277</v>
      </c>
      <c r="B278" s="146" t="s">
        <v>1117</v>
      </c>
      <c r="C278" s="147" t="s">
        <v>1118</v>
      </c>
      <c r="D278" s="146" t="s">
        <v>359</v>
      </c>
      <c r="E278" s="147" t="s">
        <v>360</v>
      </c>
      <c r="F278" s="146" t="s">
        <v>27</v>
      </c>
      <c r="G278" s="151" t="s">
        <v>165</v>
      </c>
      <c r="H278" s="151"/>
      <c r="I278" s="151" t="s">
        <v>16</v>
      </c>
      <c r="J278" s="151" t="s">
        <v>38</v>
      </c>
      <c r="K278" s="151" t="s">
        <v>107</v>
      </c>
      <c r="L278" s="151" t="s">
        <v>313</v>
      </c>
      <c r="M278" s="151" t="s">
        <v>289</v>
      </c>
      <c r="N278" s="151" t="s">
        <v>27</v>
      </c>
      <c r="O278" s="45">
        <v>43587</v>
      </c>
      <c r="P278" s="202"/>
      <c r="Q278" s="176"/>
      <c r="R278" s="40"/>
      <c r="S278" s="40"/>
      <c r="T278" s="40"/>
      <c r="U278" s="40"/>
      <c r="V278" s="40"/>
      <c r="W278" s="40"/>
      <c r="X278" s="41"/>
      <c r="Y278" s="41"/>
      <c r="Z278" s="40"/>
      <c r="AA278" s="187"/>
      <c r="AB278" s="153"/>
      <c r="AC278" s="166">
        <f>IF(AA278=Tables!J$5,AB278*P278,)</f>
        <v>0</v>
      </c>
      <c r="AD278" s="157"/>
      <c r="AE278" s="157"/>
      <c r="AF278" s="45"/>
      <c r="AG278" s="144"/>
      <c r="AH278" s="40"/>
      <c r="AI278" s="40"/>
      <c r="AL278" s="146"/>
      <c r="AM278" s="146"/>
      <c r="AW278" s="40"/>
      <c r="AY278" s="40"/>
      <c r="BA278" s="40"/>
      <c r="BC278" s="40"/>
      <c r="BE278" s="40"/>
      <c r="BG278" s="40"/>
      <c r="BH278" s="146"/>
    </row>
    <row r="279" spans="1:60" s="42" customFormat="1" ht="12.75" customHeight="1">
      <c r="A279" s="144">
        <v>19278</v>
      </c>
      <c r="B279" s="146" t="s">
        <v>1119</v>
      </c>
      <c r="C279" s="146" t="s">
        <v>1120</v>
      </c>
      <c r="D279" s="146" t="s">
        <v>933</v>
      </c>
      <c r="E279" s="146" t="s">
        <v>360</v>
      </c>
      <c r="F279" s="146" t="s">
        <v>27</v>
      </c>
      <c r="G279" s="151"/>
      <c r="I279" s="151" t="s">
        <v>13</v>
      </c>
      <c r="J279" s="151" t="s">
        <v>38</v>
      </c>
      <c r="K279" s="151" t="s">
        <v>107</v>
      </c>
      <c r="L279" s="151" t="s">
        <v>158</v>
      </c>
      <c r="M279" s="151" t="s">
        <v>289</v>
      </c>
      <c r="N279" s="151" t="s">
        <v>27</v>
      </c>
      <c r="O279" s="45">
        <v>43593</v>
      </c>
      <c r="P279" s="40">
        <v>0</v>
      </c>
      <c r="Q279" s="176"/>
      <c r="R279" s="40"/>
      <c r="S279" s="40"/>
      <c r="T279" s="40"/>
      <c r="U279" s="40"/>
      <c r="V279" s="40"/>
      <c r="W279" s="40"/>
      <c r="X279" s="41"/>
      <c r="Y279" s="41"/>
      <c r="Z279" s="40"/>
      <c r="AA279" s="152" t="s">
        <v>56</v>
      </c>
      <c r="AB279" s="153"/>
      <c r="AC279" s="166">
        <f>IF(AA279=Tables!J$5,AB279*P279,)</f>
        <v>0</v>
      </c>
      <c r="AD279" s="157"/>
      <c r="AE279" s="157"/>
      <c r="AF279" s="45"/>
      <c r="AG279" s="144"/>
      <c r="AH279" s="40"/>
      <c r="AI279" s="40"/>
      <c r="AL279" s="146"/>
      <c r="AM279" s="146"/>
      <c r="AW279" s="40"/>
      <c r="AY279" s="40"/>
      <c r="BA279" s="40"/>
      <c r="BC279" s="40"/>
      <c r="BE279" s="40"/>
      <c r="BG279" s="40"/>
    </row>
    <row r="280" spans="1:60" s="42" customFormat="1" ht="12.75" customHeight="1">
      <c r="A280" s="144">
        <v>19279</v>
      </c>
      <c r="B280" s="146" t="s">
        <v>1121</v>
      </c>
      <c r="C280" s="147" t="s">
        <v>1122</v>
      </c>
      <c r="D280" s="146" t="s">
        <v>1123</v>
      </c>
      <c r="E280" s="147" t="s">
        <v>702</v>
      </c>
      <c r="F280" s="146" t="s">
        <v>27</v>
      </c>
      <c r="G280" s="151" t="s">
        <v>166</v>
      </c>
      <c r="H280" s="151"/>
      <c r="I280" s="151" t="s">
        <v>148</v>
      </c>
      <c r="J280" s="151" t="s">
        <v>39</v>
      </c>
      <c r="K280" s="151" t="s">
        <v>107</v>
      </c>
      <c r="L280" s="151" t="s">
        <v>313</v>
      </c>
      <c r="M280" s="151" t="s">
        <v>289</v>
      </c>
      <c r="N280" s="151" t="s">
        <v>27</v>
      </c>
      <c r="O280" s="45">
        <v>43593</v>
      </c>
      <c r="P280" s="40"/>
      <c r="Q280" s="176"/>
      <c r="R280" s="40"/>
      <c r="S280" s="40"/>
      <c r="T280" s="40"/>
      <c r="U280" s="40"/>
      <c r="V280" s="40"/>
      <c r="W280" s="40"/>
      <c r="X280" s="41"/>
      <c r="Y280" s="41"/>
      <c r="Z280" s="40"/>
      <c r="AA280" s="187"/>
      <c r="AB280" s="153"/>
      <c r="AC280" s="166">
        <f>IF(AA280=Tables!J$5,AB280*P280,)</f>
        <v>0</v>
      </c>
      <c r="AD280" s="157"/>
      <c r="AE280" s="157"/>
      <c r="AF280" s="45"/>
      <c r="AG280" s="144"/>
      <c r="AH280" s="40"/>
      <c r="AI280" s="40"/>
      <c r="AL280" s="146"/>
      <c r="AM280" s="146"/>
      <c r="AW280" s="40"/>
      <c r="AY280" s="40"/>
      <c r="BA280" s="40"/>
      <c r="BC280" s="40"/>
      <c r="BE280" s="40"/>
      <c r="BG280" s="40"/>
    </row>
    <row r="281" spans="1:60" s="42" customFormat="1" ht="12.75" customHeight="1">
      <c r="A281" s="144">
        <v>19280</v>
      </c>
      <c r="B281" s="146" t="s">
        <v>1124</v>
      </c>
      <c r="C281" s="147" t="s">
        <v>1125</v>
      </c>
      <c r="D281" s="146" t="s">
        <v>359</v>
      </c>
      <c r="E281" s="147" t="s">
        <v>360</v>
      </c>
      <c r="F281" s="146" t="s">
        <v>27</v>
      </c>
      <c r="G281" s="155" t="s">
        <v>165</v>
      </c>
      <c r="H281" s="151"/>
      <c r="I281" s="155" t="s">
        <v>16</v>
      </c>
      <c r="J281" s="151" t="s">
        <v>38</v>
      </c>
      <c r="K281" s="151" t="s">
        <v>107</v>
      </c>
      <c r="L281" s="155" t="s">
        <v>313</v>
      </c>
      <c r="M281" s="155" t="s">
        <v>289</v>
      </c>
      <c r="N281" s="155" t="s">
        <v>27</v>
      </c>
      <c r="O281" s="45">
        <v>43587</v>
      </c>
      <c r="P281" s="186"/>
      <c r="Q281" s="176"/>
      <c r="R281" s="40"/>
      <c r="S281" s="40"/>
      <c r="T281" s="40"/>
      <c r="U281" s="40"/>
      <c r="V281" s="40"/>
      <c r="W281" s="40"/>
      <c r="X281" s="41"/>
      <c r="Y281" s="41"/>
      <c r="Z281" s="40"/>
      <c r="AA281" s="187"/>
      <c r="AB281" s="153"/>
      <c r="AC281" s="166">
        <f>IF(AA281=Tables!J$5,AB281*P281,)</f>
        <v>0</v>
      </c>
      <c r="AD281" s="157"/>
      <c r="AE281" s="157"/>
      <c r="AF281" s="45"/>
      <c r="AG281" s="144"/>
      <c r="AH281" s="40"/>
      <c r="AI281" s="40"/>
      <c r="AL281" s="146"/>
      <c r="AM281" s="146"/>
      <c r="AO281" s="146"/>
      <c r="AQ281" s="146"/>
      <c r="AW281" s="40"/>
      <c r="AY281" s="40"/>
      <c r="BA281" s="40"/>
      <c r="BC281" s="40"/>
      <c r="BE281" s="40"/>
      <c r="BG281" s="40"/>
    </row>
    <row r="282" spans="1:60" s="42" customFormat="1" ht="12.75" customHeight="1">
      <c r="A282" s="144">
        <v>19281</v>
      </c>
      <c r="B282" s="146" t="s">
        <v>1212</v>
      </c>
      <c r="C282" s="147" t="s">
        <v>362</v>
      </c>
      <c r="D282" s="146" t="s">
        <v>1126</v>
      </c>
      <c r="E282" s="147" t="s">
        <v>360</v>
      </c>
      <c r="F282" s="146" t="s">
        <v>27</v>
      </c>
      <c r="G282" s="155" t="s">
        <v>165</v>
      </c>
      <c r="H282" s="151">
        <v>161</v>
      </c>
      <c r="I282" s="151" t="s">
        <v>12</v>
      </c>
      <c r="J282" s="151" t="s">
        <v>39</v>
      </c>
      <c r="K282" s="151" t="s">
        <v>83</v>
      </c>
      <c r="L282" s="151" t="s">
        <v>72</v>
      </c>
      <c r="M282" s="155" t="s">
        <v>73</v>
      </c>
      <c r="N282" s="155" t="s">
        <v>27</v>
      </c>
      <c r="O282" s="45">
        <v>43588</v>
      </c>
      <c r="P282" s="40">
        <v>391999</v>
      </c>
      <c r="Q282" s="176"/>
      <c r="R282" s="40"/>
      <c r="S282" s="40"/>
      <c r="T282" s="40"/>
      <c r="U282" s="40"/>
      <c r="V282" s="40"/>
      <c r="W282" s="40"/>
      <c r="X282" s="41"/>
      <c r="Y282" s="41"/>
      <c r="Z282" s="40"/>
      <c r="AA282" s="152" t="s">
        <v>55</v>
      </c>
      <c r="AB282" s="153">
        <v>0.3</v>
      </c>
      <c r="AC282" s="166">
        <f>IF(AA282=Tables!J$5,AB282*P282,)</f>
        <v>117599.7</v>
      </c>
      <c r="AD282" s="157"/>
      <c r="AE282" s="157"/>
      <c r="AF282" s="45"/>
      <c r="AG282" s="144"/>
      <c r="AH282" s="40"/>
      <c r="AI282" s="40"/>
      <c r="AL282" s="146" t="s">
        <v>211</v>
      </c>
      <c r="AM282" s="146" t="s">
        <v>1127</v>
      </c>
      <c r="AW282" s="40"/>
      <c r="AY282" s="40"/>
      <c r="BA282" s="40"/>
      <c r="BC282" s="40"/>
      <c r="BE282" s="40"/>
      <c r="BG282" s="40"/>
    </row>
    <row r="283" spans="1:60" s="42" customFormat="1" ht="12.75" customHeight="1">
      <c r="A283" s="144">
        <v>19282</v>
      </c>
      <c r="B283" s="146" t="s">
        <v>1128</v>
      </c>
      <c r="C283" s="147" t="s">
        <v>1085</v>
      </c>
      <c r="D283" s="146" t="s">
        <v>1129</v>
      </c>
      <c r="E283" s="147" t="s">
        <v>360</v>
      </c>
      <c r="F283" s="146" t="s">
        <v>27</v>
      </c>
      <c r="G283" s="151" t="s">
        <v>165</v>
      </c>
      <c r="H283" s="151">
        <v>19408</v>
      </c>
      <c r="I283" s="151" t="s">
        <v>12</v>
      </c>
      <c r="J283" s="151" t="s">
        <v>38</v>
      </c>
      <c r="K283" s="151" t="s">
        <v>83</v>
      </c>
      <c r="L283" s="151" t="s">
        <v>342</v>
      </c>
      <c r="M283" s="155" t="s">
        <v>73</v>
      </c>
      <c r="N283" s="151" t="s">
        <v>27</v>
      </c>
      <c r="O283" s="45">
        <v>43598</v>
      </c>
      <c r="P283" s="186"/>
      <c r="Q283" s="176"/>
      <c r="R283" s="40"/>
      <c r="S283" s="40"/>
      <c r="T283" s="40"/>
      <c r="U283" s="40"/>
      <c r="V283" s="40"/>
      <c r="W283" s="40"/>
      <c r="X283" s="41"/>
      <c r="Y283" s="41"/>
      <c r="Z283" s="40"/>
      <c r="AA283" s="187"/>
      <c r="AB283" s="153"/>
      <c r="AC283" s="166">
        <f>IF(AA283=Tables!J$5,AB283*P283,)</f>
        <v>0</v>
      </c>
      <c r="AD283" s="157"/>
      <c r="AE283" s="157"/>
      <c r="AF283" s="45"/>
      <c r="AG283" s="144"/>
      <c r="AH283" s="40"/>
      <c r="AI283" s="40"/>
      <c r="AM283" s="146"/>
      <c r="AW283" s="40"/>
      <c r="AY283" s="40"/>
      <c r="BA283" s="40"/>
      <c r="BC283" s="40"/>
      <c r="BE283" s="40"/>
      <c r="BG283" s="40"/>
    </row>
    <row r="284" spans="1:60" s="42" customFormat="1" ht="12.75" customHeight="1">
      <c r="A284" s="144">
        <v>19283</v>
      </c>
      <c r="B284" s="146" t="s">
        <v>1130</v>
      </c>
      <c r="C284" s="147" t="s">
        <v>1131</v>
      </c>
      <c r="D284" s="146" t="s">
        <v>359</v>
      </c>
      <c r="E284" s="147" t="s">
        <v>360</v>
      </c>
      <c r="F284" s="146" t="s">
        <v>27</v>
      </c>
      <c r="G284" s="151" t="s">
        <v>165</v>
      </c>
      <c r="H284" s="151"/>
      <c r="I284" s="151" t="s">
        <v>16</v>
      </c>
      <c r="J284" s="151" t="s">
        <v>38</v>
      </c>
      <c r="K284" s="151" t="s">
        <v>107</v>
      </c>
      <c r="L284" s="151" t="s">
        <v>313</v>
      </c>
      <c r="M284" s="155" t="s">
        <v>289</v>
      </c>
      <c r="N284" s="155" t="s">
        <v>27</v>
      </c>
      <c r="O284" s="45">
        <v>42132</v>
      </c>
      <c r="P284" s="186"/>
      <c r="Q284" s="176"/>
      <c r="R284" s="40"/>
      <c r="S284" s="40"/>
      <c r="T284" s="40"/>
      <c r="U284" s="40"/>
      <c r="V284" s="40"/>
      <c r="W284" s="40"/>
      <c r="X284" s="41"/>
      <c r="Y284" s="41"/>
      <c r="Z284" s="40"/>
      <c r="AA284" s="187"/>
      <c r="AB284" s="153"/>
      <c r="AC284" s="166">
        <f>IF(AA284=Tables!J$5,AB284*P284,)</f>
        <v>0</v>
      </c>
      <c r="AD284" s="157"/>
      <c r="AE284" s="157"/>
      <c r="AF284" s="45"/>
      <c r="AG284" s="144"/>
      <c r="AH284" s="40"/>
      <c r="AI284" s="40"/>
      <c r="AL284" s="146"/>
      <c r="AM284" s="146"/>
      <c r="AO284" s="146"/>
      <c r="AQ284" s="146"/>
      <c r="AW284" s="40"/>
      <c r="AY284" s="40"/>
      <c r="BA284" s="40"/>
      <c r="BC284" s="40"/>
      <c r="BE284" s="40"/>
      <c r="BG284" s="40"/>
    </row>
    <row r="285" spans="1:60" s="42" customFormat="1" ht="12.75" customHeight="1">
      <c r="A285" s="144">
        <v>19284</v>
      </c>
      <c r="B285" s="146" t="s">
        <v>1132</v>
      </c>
      <c r="C285" s="147" t="s">
        <v>1133</v>
      </c>
      <c r="D285" s="146" t="s">
        <v>359</v>
      </c>
      <c r="E285" s="147" t="s">
        <v>360</v>
      </c>
      <c r="F285" s="146" t="s">
        <v>27</v>
      </c>
      <c r="G285" s="151" t="s">
        <v>165</v>
      </c>
      <c r="H285" s="151"/>
      <c r="I285" s="151" t="s">
        <v>16</v>
      </c>
      <c r="J285" s="155" t="s">
        <v>38</v>
      </c>
      <c r="K285" s="151" t="s">
        <v>107</v>
      </c>
      <c r="L285" s="151" t="s">
        <v>313</v>
      </c>
      <c r="M285" s="151" t="s">
        <v>289</v>
      </c>
      <c r="N285" s="151" t="s">
        <v>27</v>
      </c>
      <c r="O285" s="45">
        <v>43594</v>
      </c>
      <c r="P285" s="186"/>
      <c r="Q285" s="176"/>
      <c r="R285" s="40"/>
      <c r="S285" s="40"/>
      <c r="T285" s="40"/>
      <c r="U285" s="40"/>
      <c r="V285" s="40"/>
      <c r="W285" s="40"/>
      <c r="X285" s="41"/>
      <c r="Y285" s="41"/>
      <c r="Z285" s="40"/>
      <c r="AA285" s="187"/>
      <c r="AB285" s="153"/>
      <c r="AC285" s="166">
        <f>IF(AA285=Tables!J$5,AB285*P285,)</f>
        <v>0</v>
      </c>
      <c r="AD285" s="157"/>
      <c r="AE285" s="157"/>
      <c r="AF285" s="45"/>
      <c r="AG285" s="144"/>
      <c r="AH285" s="40"/>
      <c r="AI285" s="40"/>
      <c r="AL285" s="146"/>
      <c r="AM285" s="146"/>
      <c r="AW285" s="40"/>
      <c r="AY285" s="40"/>
      <c r="BA285" s="40"/>
      <c r="BC285" s="40"/>
      <c r="BE285" s="40"/>
      <c r="BG285" s="40"/>
    </row>
    <row r="286" spans="1:60" s="42" customFormat="1" ht="12.75" customHeight="1">
      <c r="A286" s="144">
        <v>19285</v>
      </c>
      <c r="B286" s="146" t="s">
        <v>1134</v>
      </c>
      <c r="C286" s="147" t="s">
        <v>1135</v>
      </c>
      <c r="D286" s="146" t="s">
        <v>359</v>
      </c>
      <c r="E286" s="147" t="s">
        <v>360</v>
      </c>
      <c r="F286" s="146" t="s">
        <v>27</v>
      </c>
      <c r="G286" s="151" t="s">
        <v>165</v>
      </c>
      <c r="H286" s="151"/>
      <c r="I286" s="151" t="s">
        <v>16</v>
      </c>
      <c r="J286" s="151" t="s">
        <v>38</v>
      </c>
      <c r="K286" s="151" t="s">
        <v>83</v>
      </c>
      <c r="L286" s="151" t="s">
        <v>313</v>
      </c>
      <c r="M286" s="151" t="s">
        <v>289</v>
      </c>
      <c r="N286" s="151" t="s">
        <v>27</v>
      </c>
      <c r="O286" s="149">
        <v>43594</v>
      </c>
      <c r="P286" s="186"/>
      <c r="Q286" s="176"/>
      <c r="R286" s="40"/>
      <c r="S286" s="40"/>
      <c r="T286" s="40"/>
      <c r="U286" s="40"/>
      <c r="V286" s="40"/>
      <c r="W286" s="40"/>
      <c r="X286" s="41"/>
      <c r="Y286" s="41"/>
      <c r="Z286" s="40"/>
      <c r="AA286" s="187"/>
      <c r="AB286" s="153"/>
      <c r="AC286" s="166">
        <f>IF(AA286=Tables!J$5,AB286*P286,)</f>
        <v>0</v>
      </c>
      <c r="AD286" s="157"/>
      <c r="AE286" s="157"/>
      <c r="AF286" s="45"/>
      <c r="AG286" s="144"/>
      <c r="AH286" s="40"/>
      <c r="AI286" s="40"/>
      <c r="AM286" s="146"/>
      <c r="AW286" s="40"/>
      <c r="AY286" s="40"/>
      <c r="BA286" s="40"/>
      <c r="BC286" s="40"/>
      <c r="BE286" s="40"/>
      <c r="BG286" s="40"/>
    </row>
    <row r="287" spans="1:60" s="42" customFormat="1" ht="12.75" customHeight="1">
      <c r="A287" s="144">
        <v>19286</v>
      </c>
      <c r="B287" s="146" t="s">
        <v>1136</v>
      </c>
      <c r="C287" s="147" t="s">
        <v>1137</v>
      </c>
      <c r="D287" s="146" t="s">
        <v>1138</v>
      </c>
      <c r="E287" s="147" t="s">
        <v>360</v>
      </c>
      <c r="F287" s="146" t="s">
        <v>27</v>
      </c>
      <c r="G287" s="151" t="s">
        <v>165</v>
      </c>
      <c r="H287" s="151"/>
      <c r="I287" s="151" t="s">
        <v>14</v>
      </c>
      <c r="J287" s="151" t="s">
        <v>38</v>
      </c>
      <c r="K287" s="151" t="s">
        <v>83</v>
      </c>
      <c r="L287" s="151" t="s">
        <v>790</v>
      </c>
      <c r="M287" s="151" t="s">
        <v>289</v>
      </c>
      <c r="N287" s="151" t="s">
        <v>27</v>
      </c>
      <c r="O287" s="45">
        <v>43602</v>
      </c>
      <c r="P287" s="40">
        <v>42292</v>
      </c>
      <c r="Q287" s="176"/>
      <c r="R287" s="40"/>
      <c r="S287" s="40"/>
      <c r="T287" s="40"/>
      <c r="U287" s="40"/>
      <c r="V287" s="40"/>
      <c r="W287" s="40"/>
      <c r="X287" s="41"/>
      <c r="Y287" s="41"/>
      <c r="Z287" s="40"/>
      <c r="AA287" s="152" t="s">
        <v>55</v>
      </c>
      <c r="AB287" s="153"/>
      <c r="AC287" s="166">
        <f>IF(AA287=Tables!J$5,AB287*P287,)</f>
        <v>0</v>
      </c>
      <c r="AD287" s="157"/>
      <c r="AE287" s="157"/>
      <c r="AF287" s="45"/>
      <c r="AG287" s="144"/>
      <c r="AH287" s="40"/>
      <c r="AI287" s="40"/>
      <c r="AM287" s="146"/>
      <c r="AW287" s="40"/>
      <c r="AY287" s="40"/>
      <c r="BA287" s="40"/>
      <c r="BC287" s="40"/>
      <c r="BE287" s="40"/>
      <c r="BG287" s="40"/>
    </row>
    <row r="288" spans="1:60" s="42" customFormat="1" ht="12.75" customHeight="1">
      <c r="A288" s="144">
        <v>19287</v>
      </c>
      <c r="B288" s="146" t="s">
        <v>1139</v>
      </c>
      <c r="C288" s="146" t="s">
        <v>1140</v>
      </c>
      <c r="D288" s="146"/>
      <c r="E288" s="147" t="s">
        <v>360</v>
      </c>
      <c r="F288" s="146" t="s">
        <v>27</v>
      </c>
      <c r="G288" s="155" t="s">
        <v>165</v>
      </c>
      <c r="H288" s="151"/>
      <c r="I288" s="155" t="s">
        <v>13</v>
      </c>
      <c r="J288" s="155" t="s">
        <v>38</v>
      </c>
      <c r="K288" s="155" t="s">
        <v>83</v>
      </c>
      <c r="L288" s="151" t="s">
        <v>313</v>
      </c>
      <c r="M288" s="155" t="s">
        <v>289</v>
      </c>
      <c r="N288" s="155" t="s">
        <v>27</v>
      </c>
      <c r="O288" s="149" t="s">
        <v>471</v>
      </c>
      <c r="P288" s="186"/>
      <c r="Q288" s="176"/>
      <c r="R288" s="40"/>
      <c r="S288" s="40"/>
      <c r="T288" s="40"/>
      <c r="U288" s="40"/>
      <c r="V288" s="40"/>
      <c r="W288" s="40"/>
      <c r="X288" s="41"/>
      <c r="Y288" s="41"/>
      <c r="Z288" s="40"/>
      <c r="AA288" s="187"/>
      <c r="AB288" s="153"/>
      <c r="AC288" s="166">
        <f>IF(AA288=Tables!J$5,AB288*P288,)</f>
        <v>0</v>
      </c>
      <c r="AD288" s="157"/>
      <c r="AE288" s="157"/>
      <c r="AF288" s="45"/>
      <c r="AG288" s="144"/>
      <c r="AH288" s="40"/>
      <c r="AI288" s="40"/>
      <c r="AW288" s="40"/>
      <c r="AY288" s="40"/>
      <c r="BA288" s="40"/>
      <c r="BC288" s="40"/>
      <c r="BE288" s="40"/>
      <c r="BG288" s="40"/>
    </row>
    <row r="289" spans="1:59" s="42" customFormat="1" ht="12.75" customHeight="1">
      <c r="A289" s="144">
        <v>19288</v>
      </c>
      <c r="B289" s="146" t="s">
        <v>1141</v>
      </c>
      <c r="C289" s="147" t="s">
        <v>1142</v>
      </c>
      <c r="D289" s="146" t="s">
        <v>1143</v>
      </c>
      <c r="E289" s="147" t="s">
        <v>503</v>
      </c>
      <c r="F289" s="146" t="s">
        <v>27</v>
      </c>
      <c r="G289" s="151" t="s">
        <v>165</v>
      </c>
      <c r="H289" s="151"/>
      <c r="I289" s="151" t="s">
        <v>12</v>
      </c>
      <c r="J289" s="151" t="s">
        <v>38</v>
      </c>
      <c r="K289" s="151" t="s">
        <v>107</v>
      </c>
      <c r="L289" s="151" t="s">
        <v>158</v>
      </c>
      <c r="M289" s="151" t="s">
        <v>289</v>
      </c>
      <c r="N289" s="151" t="s">
        <v>27</v>
      </c>
      <c r="O289" s="45">
        <v>43601</v>
      </c>
      <c r="P289" s="40">
        <v>880</v>
      </c>
      <c r="Q289" s="176"/>
      <c r="R289" s="40"/>
      <c r="S289" s="40"/>
      <c r="T289" s="40"/>
      <c r="U289" s="40"/>
      <c r="V289" s="40"/>
      <c r="W289" s="40"/>
      <c r="X289" s="41"/>
      <c r="Y289" s="41"/>
      <c r="Z289" s="40"/>
      <c r="AA289" s="152" t="s">
        <v>56</v>
      </c>
      <c r="AB289" s="153"/>
      <c r="AC289" s="166">
        <f>IF(AA289=Tables!J$5,AB289*P289,)</f>
        <v>0</v>
      </c>
      <c r="AD289" s="157"/>
      <c r="AE289" s="157"/>
      <c r="AF289" s="45"/>
      <c r="AG289" s="144"/>
      <c r="AH289" s="40"/>
      <c r="AI289" s="40"/>
      <c r="AL289" s="146"/>
      <c r="AM289" s="146"/>
      <c r="AW289" s="40"/>
      <c r="AY289" s="40"/>
      <c r="BA289" s="40"/>
      <c r="BC289" s="40"/>
      <c r="BE289" s="40"/>
      <c r="BG289" s="40"/>
    </row>
    <row r="290" spans="1:59" s="42" customFormat="1" ht="12.75" customHeight="1">
      <c r="A290" s="144">
        <v>19289</v>
      </c>
      <c r="B290" s="146" t="s">
        <v>1144</v>
      </c>
      <c r="C290" s="146" t="s">
        <v>1145</v>
      </c>
      <c r="D290" s="146" t="s">
        <v>1146</v>
      </c>
      <c r="E290" s="147" t="s">
        <v>1147</v>
      </c>
      <c r="F290" s="146" t="s">
        <v>27</v>
      </c>
      <c r="G290" s="155" t="s">
        <v>165</v>
      </c>
      <c r="H290" s="151"/>
      <c r="I290" s="155" t="s">
        <v>12</v>
      </c>
      <c r="J290" s="155" t="s">
        <v>38</v>
      </c>
      <c r="K290" s="155" t="s">
        <v>107</v>
      </c>
      <c r="L290" s="151" t="s">
        <v>158</v>
      </c>
      <c r="M290" s="155" t="s">
        <v>289</v>
      </c>
      <c r="N290" s="155" t="s">
        <v>27</v>
      </c>
      <c r="O290" s="45">
        <v>43595</v>
      </c>
      <c r="P290" s="40">
        <v>7850</v>
      </c>
      <c r="Q290" s="176"/>
      <c r="R290" s="40"/>
      <c r="S290" s="40"/>
      <c r="T290" s="40"/>
      <c r="U290" s="40"/>
      <c r="V290" s="40"/>
      <c r="W290" s="40"/>
      <c r="X290" s="41"/>
      <c r="Y290" s="41"/>
      <c r="Z290" s="40"/>
      <c r="AA290" s="152" t="s">
        <v>55</v>
      </c>
      <c r="AB290" s="153"/>
      <c r="AC290" s="166">
        <f>IF(AA290=Tables!J$5,AB290*P290,)</f>
        <v>0</v>
      </c>
      <c r="AD290" s="157"/>
      <c r="AE290" s="157"/>
      <c r="AF290" s="45"/>
      <c r="AG290" s="144"/>
      <c r="AH290" s="40"/>
      <c r="AI290" s="40"/>
      <c r="AW290" s="40"/>
      <c r="AY290" s="40"/>
      <c r="BA290" s="40"/>
      <c r="BC290" s="40"/>
      <c r="BE290" s="40"/>
      <c r="BG290" s="40"/>
    </row>
    <row r="291" spans="1:59" s="42" customFormat="1" ht="12.75" customHeight="1">
      <c r="A291" s="144">
        <v>19290</v>
      </c>
      <c r="B291" s="146" t="s">
        <v>1148</v>
      </c>
      <c r="C291" s="147" t="s">
        <v>1149</v>
      </c>
      <c r="D291" s="146" t="s">
        <v>1150</v>
      </c>
      <c r="E291" s="147" t="s">
        <v>360</v>
      </c>
      <c r="F291" s="146" t="s">
        <v>27</v>
      </c>
      <c r="G291" s="151" t="s">
        <v>165</v>
      </c>
      <c r="H291" s="151"/>
      <c r="I291" s="155" t="s">
        <v>13</v>
      </c>
      <c r="J291" s="151"/>
      <c r="K291" s="151" t="s">
        <v>107</v>
      </c>
      <c r="L291" s="155" t="s">
        <v>327</v>
      </c>
      <c r="M291" s="155" t="s">
        <v>289</v>
      </c>
      <c r="N291" s="155" t="s">
        <v>27</v>
      </c>
      <c r="O291" s="149">
        <v>43595</v>
      </c>
      <c r="P291" s="40">
        <v>8786</v>
      </c>
      <c r="Q291" s="176"/>
      <c r="R291" s="40"/>
      <c r="S291" s="40"/>
      <c r="T291" s="40"/>
      <c r="U291" s="40"/>
      <c r="V291" s="40"/>
      <c r="W291" s="40"/>
      <c r="X291" s="41"/>
      <c r="Y291" s="41"/>
      <c r="Z291" s="40"/>
      <c r="AA291" s="187"/>
      <c r="AB291" s="153"/>
      <c r="AC291" s="166">
        <f>IF(AA291=Tables!J$5,AB291*P291,)</f>
        <v>0</v>
      </c>
      <c r="AD291" s="157"/>
      <c r="AE291" s="157"/>
      <c r="AF291" s="45"/>
      <c r="AG291" s="144"/>
      <c r="AH291" s="40"/>
      <c r="AI291" s="40"/>
      <c r="AM291" s="146"/>
      <c r="AW291" s="40"/>
      <c r="AY291" s="40"/>
      <c r="BA291" s="40"/>
      <c r="BC291" s="40"/>
      <c r="BE291" s="40"/>
      <c r="BG291" s="40"/>
    </row>
    <row r="292" spans="1:59" s="42" customFormat="1" ht="12.75" customHeight="1">
      <c r="A292" s="144">
        <v>19291</v>
      </c>
      <c r="B292" s="146" t="s">
        <v>1151</v>
      </c>
      <c r="C292" s="147" t="s">
        <v>1152</v>
      </c>
      <c r="D292" s="146" t="s">
        <v>1153</v>
      </c>
      <c r="E292" s="147" t="s">
        <v>524</v>
      </c>
      <c r="F292" s="146" t="s">
        <v>27</v>
      </c>
      <c r="G292" s="151" t="s">
        <v>165</v>
      </c>
      <c r="H292" s="155"/>
      <c r="I292" s="155" t="s">
        <v>17</v>
      </c>
      <c r="J292" s="151" t="s">
        <v>145</v>
      </c>
      <c r="K292" s="151" t="s">
        <v>107</v>
      </c>
      <c r="L292" s="155" t="s">
        <v>158</v>
      </c>
      <c r="M292" s="155" t="s">
        <v>289</v>
      </c>
      <c r="N292" s="155" t="s">
        <v>27</v>
      </c>
      <c r="O292" s="45">
        <v>43595</v>
      </c>
      <c r="P292" s="40">
        <v>0</v>
      </c>
      <c r="Q292" s="176"/>
      <c r="R292" s="40"/>
      <c r="S292" s="40"/>
      <c r="T292" s="40"/>
      <c r="U292" s="40"/>
      <c r="V292" s="40"/>
      <c r="W292" s="40"/>
      <c r="X292" s="41"/>
      <c r="Y292" s="41"/>
      <c r="Z292" s="40"/>
      <c r="AA292" s="152" t="s">
        <v>56</v>
      </c>
      <c r="AB292" s="153"/>
      <c r="AC292" s="166">
        <f>IF(AA292=Tables!J$5,AB292*P292,)</f>
        <v>0</v>
      </c>
      <c r="AD292" s="157"/>
      <c r="AE292" s="157"/>
      <c r="AF292" s="45"/>
      <c r="AG292" s="144"/>
      <c r="AH292" s="40"/>
      <c r="AI292" s="40"/>
      <c r="AL292" s="146"/>
      <c r="AM292" s="146"/>
      <c r="AO292" s="146"/>
      <c r="AW292" s="40"/>
      <c r="AY292" s="40"/>
      <c r="BA292" s="40"/>
      <c r="BC292" s="40"/>
      <c r="BE292" s="40"/>
      <c r="BG292" s="40"/>
    </row>
    <row r="293" spans="1:59" s="42" customFormat="1" ht="12.75" customHeight="1">
      <c r="A293" s="144">
        <v>19292</v>
      </c>
      <c r="B293" s="146" t="s">
        <v>1154</v>
      </c>
      <c r="C293" s="146" t="s">
        <v>1155</v>
      </c>
      <c r="D293" s="147" t="s">
        <v>359</v>
      </c>
      <c r="E293" s="147" t="s">
        <v>360</v>
      </c>
      <c r="F293" s="146" t="s">
        <v>27</v>
      </c>
      <c r="G293" s="155" t="s">
        <v>165</v>
      </c>
      <c r="H293" s="151"/>
      <c r="I293" s="151" t="s">
        <v>16</v>
      </c>
      <c r="J293" s="151" t="s">
        <v>39</v>
      </c>
      <c r="K293" s="151" t="s">
        <v>83</v>
      </c>
      <c r="L293" s="155" t="s">
        <v>72</v>
      </c>
      <c r="M293" s="155" t="s">
        <v>73</v>
      </c>
      <c r="N293" s="155" t="s">
        <v>27</v>
      </c>
      <c r="O293" s="45">
        <v>43602</v>
      </c>
      <c r="P293" s="186"/>
      <c r="Q293" s="176"/>
      <c r="R293" s="40"/>
      <c r="S293" s="40"/>
      <c r="T293" s="40"/>
      <c r="U293" s="40"/>
      <c r="V293" s="40"/>
      <c r="W293" s="40"/>
      <c r="X293" s="41"/>
      <c r="Y293" s="41"/>
      <c r="Z293" s="40"/>
      <c r="AA293" s="152"/>
      <c r="AB293" s="153"/>
      <c r="AC293" s="166">
        <f>IF(AA293=Tables!J$5,AB293*P293,)</f>
        <v>0</v>
      </c>
      <c r="AD293" s="157"/>
      <c r="AE293" s="157"/>
      <c r="AF293" s="45"/>
      <c r="AG293" s="144"/>
      <c r="AH293" s="40"/>
      <c r="AI293" s="40"/>
      <c r="AL293" s="146"/>
      <c r="AM293" s="146"/>
      <c r="AW293" s="40"/>
      <c r="AY293" s="40"/>
      <c r="BA293" s="40"/>
      <c r="BC293" s="40"/>
      <c r="BE293" s="40"/>
      <c r="BG293" s="40"/>
    </row>
    <row r="294" spans="1:59" s="42" customFormat="1" ht="12.75" customHeight="1">
      <c r="A294" s="144">
        <v>19293</v>
      </c>
      <c r="B294" s="146" t="s">
        <v>1156</v>
      </c>
      <c r="C294" s="147" t="s">
        <v>1157</v>
      </c>
      <c r="D294" s="146"/>
      <c r="E294" s="147"/>
      <c r="F294" s="146" t="s">
        <v>27</v>
      </c>
      <c r="G294" s="151" t="s">
        <v>165</v>
      </c>
      <c r="H294" s="151"/>
      <c r="I294" s="151" t="s">
        <v>12</v>
      </c>
      <c r="J294" s="151" t="s">
        <v>37</v>
      </c>
      <c r="K294" s="151" t="s">
        <v>107</v>
      </c>
      <c r="L294" s="151" t="s">
        <v>72</v>
      </c>
      <c r="M294" s="151" t="s">
        <v>73</v>
      </c>
      <c r="N294" s="151" t="s">
        <v>27</v>
      </c>
      <c r="O294" s="45">
        <v>43600</v>
      </c>
      <c r="P294" s="186"/>
      <c r="Q294" s="176"/>
      <c r="R294" s="40"/>
      <c r="S294" s="40"/>
      <c r="T294" s="40"/>
      <c r="U294" s="40"/>
      <c r="V294" s="40"/>
      <c r="W294" s="40"/>
      <c r="X294" s="41"/>
      <c r="Y294" s="41"/>
      <c r="Z294" s="40"/>
      <c r="AA294" s="152" t="s">
        <v>56</v>
      </c>
      <c r="AB294" s="153"/>
      <c r="AC294" s="166">
        <f>IF(AA294=Tables!J$5,AB294*P294,)</f>
        <v>0</v>
      </c>
      <c r="AD294" s="157"/>
      <c r="AE294" s="157"/>
      <c r="AF294" s="45"/>
      <c r="AG294" s="144"/>
      <c r="AH294" s="40"/>
      <c r="AI294" s="40"/>
      <c r="AJ294" s="42" t="s">
        <v>250</v>
      </c>
      <c r="AK294" s="146" t="s">
        <v>1158</v>
      </c>
      <c r="AL294" s="146"/>
      <c r="AM294" s="146"/>
      <c r="AW294" s="40"/>
      <c r="AY294" s="40"/>
      <c r="BA294" s="40"/>
      <c r="BC294" s="40"/>
      <c r="BE294" s="40"/>
      <c r="BG294" s="40"/>
    </row>
    <row r="295" spans="1:59" s="42" customFormat="1" ht="12.75" customHeight="1">
      <c r="A295" s="144">
        <v>19294</v>
      </c>
      <c r="B295" s="146" t="s">
        <v>1159</v>
      </c>
      <c r="C295" s="147" t="s">
        <v>1160</v>
      </c>
      <c r="D295" s="146" t="s">
        <v>1065</v>
      </c>
      <c r="E295" s="147" t="s">
        <v>360</v>
      </c>
      <c r="F295" s="146" t="s">
        <v>27</v>
      </c>
      <c r="G295" s="155" t="s">
        <v>165</v>
      </c>
      <c r="H295" s="151"/>
      <c r="I295" s="151" t="s">
        <v>148</v>
      </c>
      <c r="J295" s="151" t="s">
        <v>38</v>
      </c>
      <c r="K295" s="151" t="s">
        <v>107</v>
      </c>
      <c r="L295" s="155" t="s">
        <v>313</v>
      </c>
      <c r="M295" s="151" t="s">
        <v>289</v>
      </c>
      <c r="N295" s="151" t="s">
        <v>27</v>
      </c>
      <c r="O295" s="45"/>
      <c r="P295" s="40">
        <v>0</v>
      </c>
      <c r="Q295" s="176"/>
      <c r="R295" s="40"/>
      <c r="S295" s="40"/>
      <c r="T295" s="40"/>
      <c r="U295" s="40"/>
      <c r="V295" s="40"/>
      <c r="W295" s="40"/>
      <c r="X295" s="41"/>
      <c r="Y295" s="41"/>
      <c r="Z295" s="40"/>
      <c r="AA295" s="152" t="s">
        <v>66</v>
      </c>
      <c r="AB295" s="153"/>
      <c r="AC295" s="166">
        <f>IF(AA295=Tables!J$5,AB295*P295,)</f>
        <v>0</v>
      </c>
      <c r="AD295" s="157"/>
      <c r="AE295" s="157"/>
      <c r="AF295" s="45"/>
      <c r="AG295" s="144"/>
      <c r="AH295" s="40"/>
      <c r="AI295" s="40"/>
      <c r="AL295" s="146"/>
      <c r="AM295" s="146"/>
      <c r="AW295" s="40"/>
      <c r="AY295" s="40"/>
      <c r="BA295" s="40"/>
      <c r="BC295" s="40"/>
      <c r="BE295" s="40"/>
      <c r="BG295" s="40"/>
    </row>
    <row r="296" spans="1:59" s="42" customFormat="1" ht="12.75" customHeight="1">
      <c r="A296" s="144">
        <v>19295</v>
      </c>
      <c r="B296" s="146" t="s">
        <v>1161</v>
      </c>
      <c r="C296" s="147" t="s">
        <v>1162</v>
      </c>
      <c r="D296" s="146" t="s">
        <v>359</v>
      </c>
      <c r="E296" s="147" t="s">
        <v>360</v>
      </c>
      <c r="F296" s="146" t="s">
        <v>27</v>
      </c>
      <c r="G296" s="151" t="s">
        <v>165</v>
      </c>
      <c r="H296" s="151"/>
      <c r="I296" s="151" t="s">
        <v>16</v>
      </c>
      <c r="J296" s="151" t="s">
        <v>38</v>
      </c>
      <c r="K296" s="151" t="s">
        <v>107</v>
      </c>
      <c r="L296" s="151" t="s">
        <v>313</v>
      </c>
      <c r="M296" s="151" t="s">
        <v>289</v>
      </c>
      <c r="N296" s="151" t="s">
        <v>27</v>
      </c>
      <c r="O296" s="45">
        <v>43600</v>
      </c>
      <c r="P296" s="186"/>
      <c r="Q296" s="176"/>
      <c r="R296" s="40"/>
      <c r="S296" s="40"/>
      <c r="T296" s="40"/>
      <c r="U296" s="40"/>
      <c r="V296" s="40"/>
      <c r="W296" s="40"/>
      <c r="X296" s="41"/>
      <c r="Y296" s="41"/>
      <c r="Z296" s="40"/>
      <c r="AA296" s="187"/>
      <c r="AB296" s="153"/>
      <c r="AC296" s="166">
        <f>IF(AA296=Tables!J$5,AB296*P296,)</f>
        <v>0</v>
      </c>
      <c r="AD296" s="157"/>
      <c r="AE296" s="157"/>
      <c r="AF296" s="45"/>
      <c r="AG296" s="144"/>
      <c r="AH296" s="40"/>
      <c r="AI296" s="40"/>
      <c r="AL296" s="146"/>
      <c r="AM296" s="146"/>
      <c r="AW296" s="40"/>
      <c r="AY296" s="40"/>
      <c r="BA296" s="40"/>
      <c r="BC296" s="40"/>
      <c r="BE296" s="40"/>
      <c r="BG296" s="40"/>
    </row>
    <row r="297" spans="1:59" s="42" customFormat="1" ht="12.75" customHeight="1">
      <c r="A297" s="144">
        <v>19296</v>
      </c>
      <c r="B297" s="146" t="s">
        <v>1163</v>
      </c>
      <c r="C297" s="147" t="s">
        <v>12</v>
      </c>
      <c r="D297" s="146" t="s">
        <v>359</v>
      </c>
      <c r="E297" s="147" t="s">
        <v>360</v>
      </c>
      <c r="F297" s="146" t="s">
        <v>27</v>
      </c>
      <c r="G297" s="151" t="s">
        <v>165</v>
      </c>
      <c r="H297" s="151"/>
      <c r="I297" s="155" t="s">
        <v>16</v>
      </c>
      <c r="J297" s="155" t="s">
        <v>38</v>
      </c>
      <c r="K297" s="151" t="s">
        <v>107</v>
      </c>
      <c r="L297" s="151" t="s">
        <v>313</v>
      </c>
      <c r="M297" s="151" t="s">
        <v>289</v>
      </c>
      <c r="N297" s="151" t="s">
        <v>27</v>
      </c>
      <c r="O297" s="45">
        <v>43600</v>
      </c>
      <c r="P297" s="186"/>
      <c r="Q297" s="176"/>
      <c r="R297" s="40"/>
      <c r="S297" s="40"/>
      <c r="T297" s="40"/>
      <c r="U297" s="40"/>
      <c r="V297" s="40"/>
      <c r="W297" s="40"/>
      <c r="X297" s="41"/>
      <c r="Y297" s="41"/>
      <c r="Z297" s="40"/>
      <c r="AA297" s="187"/>
      <c r="AB297" s="153"/>
      <c r="AC297" s="166">
        <f>IF(AA297=Tables!J$5,AB297*P297,)</f>
        <v>0</v>
      </c>
      <c r="AD297" s="157"/>
      <c r="AE297" s="157"/>
      <c r="AF297" s="45"/>
      <c r="AG297" s="144"/>
      <c r="AH297" s="40"/>
      <c r="AI297" s="40"/>
      <c r="AL297" s="146"/>
      <c r="AM297" s="146"/>
      <c r="AW297" s="40"/>
      <c r="AY297" s="40"/>
      <c r="BA297" s="40"/>
      <c r="BC297" s="40"/>
      <c r="BE297" s="40"/>
      <c r="BG297" s="40"/>
    </row>
    <row r="298" spans="1:59" s="42" customFormat="1" ht="12.75" customHeight="1">
      <c r="A298" s="144">
        <v>19297</v>
      </c>
      <c r="B298" s="146" t="s">
        <v>1164</v>
      </c>
      <c r="C298" s="147" t="s">
        <v>1165</v>
      </c>
      <c r="D298" s="146" t="s">
        <v>1166</v>
      </c>
      <c r="E298" s="147" t="s">
        <v>360</v>
      </c>
      <c r="F298" s="146" t="s">
        <v>27</v>
      </c>
      <c r="G298" s="151" t="s">
        <v>165</v>
      </c>
      <c r="H298" s="151"/>
      <c r="I298" s="151" t="s">
        <v>12</v>
      </c>
      <c r="J298" s="151" t="s">
        <v>38</v>
      </c>
      <c r="K298" s="151" t="s">
        <v>83</v>
      </c>
      <c r="L298" s="151" t="s">
        <v>342</v>
      </c>
      <c r="M298" s="151" t="s">
        <v>73</v>
      </c>
      <c r="N298" s="151" t="s">
        <v>27</v>
      </c>
      <c r="O298" s="45">
        <v>43608</v>
      </c>
      <c r="P298" s="186"/>
      <c r="Q298" s="176"/>
      <c r="R298" s="40"/>
      <c r="S298" s="40"/>
      <c r="T298" s="40"/>
      <c r="U298" s="40"/>
      <c r="V298" s="40"/>
      <c r="W298" s="40"/>
      <c r="X298" s="41"/>
      <c r="Y298" s="41"/>
      <c r="Z298" s="40"/>
      <c r="AA298" s="187"/>
      <c r="AB298" s="153"/>
      <c r="AC298" s="166">
        <f>IF(AA298=Tables!J$5,AB298*P298,)</f>
        <v>0</v>
      </c>
      <c r="AD298" s="157"/>
      <c r="AE298" s="157"/>
      <c r="AF298" s="45"/>
      <c r="AG298" s="144"/>
      <c r="AH298" s="40"/>
      <c r="AI298" s="40"/>
      <c r="AL298" s="146"/>
      <c r="AM298" s="146"/>
      <c r="AW298" s="40"/>
      <c r="AY298" s="40"/>
      <c r="BA298" s="40"/>
      <c r="BC298" s="40"/>
      <c r="BE298" s="40"/>
      <c r="BG298" s="40"/>
    </row>
    <row r="299" spans="1:59" s="42" customFormat="1" ht="12.75" customHeight="1">
      <c r="A299" s="144">
        <v>19298</v>
      </c>
      <c r="B299" s="146" t="s">
        <v>1167</v>
      </c>
      <c r="C299" s="147" t="s">
        <v>679</v>
      </c>
      <c r="D299" s="146" t="s">
        <v>680</v>
      </c>
      <c r="E299" s="147" t="s">
        <v>681</v>
      </c>
      <c r="F299" s="146" t="s">
        <v>27</v>
      </c>
      <c r="G299" s="151" t="s">
        <v>165</v>
      </c>
      <c r="H299" s="151">
        <v>44736</v>
      </c>
      <c r="I299" s="151" t="s">
        <v>12</v>
      </c>
      <c r="J299" s="151" t="s">
        <v>38</v>
      </c>
      <c r="K299" s="151" t="s">
        <v>83</v>
      </c>
      <c r="L299" s="155" t="s">
        <v>297</v>
      </c>
      <c r="M299" s="151" t="s">
        <v>73</v>
      </c>
      <c r="N299" s="151" t="s">
        <v>27</v>
      </c>
      <c r="O299" s="45">
        <v>43608</v>
      </c>
      <c r="P299" s="40">
        <v>1952002</v>
      </c>
      <c r="Q299" s="176">
        <f>P299/H299</f>
        <v>43.633807224606578</v>
      </c>
      <c r="R299" s="40"/>
      <c r="S299" s="40"/>
      <c r="T299" s="40"/>
      <c r="U299" s="40"/>
      <c r="V299" s="40"/>
      <c r="W299" s="40"/>
      <c r="X299" s="41"/>
      <c r="Y299" s="41"/>
      <c r="Z299" s="40"/>
      <c r="AA299" s="152" t="s">
        <v>56</v>
      </c>
      <c r="AB299" s="153">
        <v>0.3</v>
      </c>
      <c r="AC299" s="166">
        <f>IF(AA299=Tables!J$5,AB299*P299,)</f>
        <v>0</v>
      </c>
      <c r="AD299" s="157"/>
      <c r="AE299" s="157"/>
      <c r="AF299" s="45"/>
      <c r="AG299" s="144"/>
      <c r="AH299" s="40"/>
      <c r="AI299" s="40"/>
      <c r="AL299" s="146" t="s">
        <v>211</v>
      </c>
      <c r="AM299" s="146" t="s">
        <v>463</v>
      </c>
      <c r="AV299" s="146" t="s">
        <v>397</v>
      </c>
      <c r="AW299" s="40"/>
      <c r="AY299" s="40"/>
      <c r="BA299" s="40"/>
      <c r="BC299" s="40"/>
      <c r="BE299" s="40"/>
      <c r="BG299" s="40"/>
    </row>
    <row r="300" spans="1:59" s="42" customFormat="1" ht="12.75" customHeight="1">
      <c r="A300" s="144">
        <v>19299</v>
      </c>
      <c r="B300" s="146" t="s">
        <v>1168</v>
      </c>
      <c r="C300" s="147" t="s">
        <v>1169</v>
      </c>
      <c r="D300" s="146" t="s">
        <v>359</v>
      </c>
      <c r="E300" s="147" t="s">
        <v>360</v>
      </c>
      <c r="F300" s="146" t="s">
        <v>27</v>
      </c>
      <c r="G300" s="151" t="s">
        <v>165</v>
      </c>
      <c r="H300" s="151"/>
      <c r="I300" s="151" t="s">
        <v>16</v>
      </c>
      <c r="J300" s="151" t="s">
        <v>38</v>
      </c>
      <c r="K300" s="151" t="s">
        <v>107</v>
      </c>
      <c r="L300" s="151" t="s">
        <v>313</v>
      </c>
      <c r="M300" s="151" t="s">
        <v>289</v>
      </c>
      <c r="N300" s="151" t="s">
        <v>27</v>
      </c>
      <c r="O300" s="45">
        <v>43605</v>
      </c>
      <c r="P300" s="186"/>
      <c r="Q300" s="176"/>
      <c r="R300" s="40"/>
      <c r="S300" s="40"/>
      <c r="T300" s="40"/>
      <c r="U300" s="40"/>
      <c r="V300" s="40"/>
      <c r="W300" s="40"/>
      <c r="X300" s="41"/>
      <c r="Y300" s="41"/>
      <c r="Z300" s="40"/>
      <c r="AA300" s="187"/>
      <c r="AB300" s="153"/>
      <c r="AC300" s="166">
        <f>IF(AA300=Tables!J$5,AB300*P300,)</f>
        <v>0</v>
      </c>
      <c r="AD300" s="157"/>
      <c r="AE300" s="157"/>
      <c r="AF300" s="45"/>
      <c r="AG300" s="144"/>
      <c r="AH300" s="40"/>
      <c r="AI300" s="40"/>
      <c r="AK300" s="146"/>
      <c r="AL300" s="146"/>
      <c r="AM300" s="146"/>
      <c r="AW300" s="40"/>
      <c r="AY300" s="40"/>
      <c r="BA300" s="40"/>
      <c r="BC300" s="40"/>
      <c r="BE300" s="40"/>
      <c r="BG300" s="40"/>
    </row>
    <row r="301" spans="1:59" s="42" customFormat="1" ht="12.75" customHeight="1">
      <c r="A301" s="144">
        <v>19300</v>
      </c>
      <c r="B301" s="146" t="s">
        <v>1170</v>
      </c>
      <c r="C301" s="147" t="s">
        <v>801</v>
      </c>
      <c r="D301" s="146" t="s">
        <v>1171</v>
      </c>
      <c r="E301" s="147" t="s">
        <v>745</v>
      </c>
      <c r="F301" s="146" t="s">
        <v>27</v>
      </c>
      <c r="G301" s="151" t="s">
        <v>166</v>
      </c>
      <c r="H301" s="151"/>
      <c r="I301" s="155" t="s">
        <v>16</v>
      </c>
      <c r="J301" s="151" t="s">
        <v>37</v>
      </c>
      <c r="K301" s="151" t="s">
        <v>107</v>
      </c>
      <c r="L301" s="151" t="s">
        <v>313</v>
      </c>
      <c r="M301" s="151" t="s">
        <v>289</v>
      </c>
      <c r="N301" s="151" t="s">
        <v>27</v>
      </c>
      <c r="O301" s="45">
        <v>43613</v>
      </c>
      <c r="P301" s="186"/>
      <c r="Q301" s="176"/>
      <c r="R301" s="40"/>
      <c r="S301" s="40"/>
      <c r="T301" s="40"/>
      <c r="U301" s="40"/>
      <c r="V301" s="40"/>
      <c r="W301" s="40"/>
      <c r="X301" s="41"/>
      <c r="Y301" s="41"/>
      <c r="Z301" s="40"/>
      <c r="AA301" s="187"/>
      <c r="AB301" s="153"/>
      <c r="AC301" s="166">
        <f>IF(AA301=Tables!J$5,AB301*P301,)</f>
        <v>0</v>
      </c>
      <c r="AD301" s="157"/>
      <c r="AE301" s="157"/>
      <c r="AF301" s="45"/>
      <c r="AG301" s="144"/>
      <c r="AH301" s="40"/>
      <c r="AI301" s="40"/>
      <c r="AM301" s="146"/>
      <c r="AO301" s="146"/>
      <c r="AQ301" s="146"/>
      <c r="AS301" s="146"/>
      <c r="AW301" s="40"/>
      <c r="AY301" s="40"/>
      <c r="BA301" s="40"/>
      <c r="BC301" s="40"/>
      <c r="BE301" s="40"/>
      <c r="BG301" s="40"/>
    </row>
    <row r="302" spans="1:59" s="42" customFormat="1" ht="12.75" customHeight="1">
      <c r="A302" s="144">
        <v>19301</v>
      </c>
      <c r="B302" s="146" t="s">
        <v>1172</v>
      </c>
      <c r="C302" s="147" t="s">
        <v>1173</v>
      </c>
      <c r="D302" s="146" t="s">
        <v>497</v>
      </c>
      <c r="E302" s="147" t="s">
        <v>360</v>
      </c>
      <c r="F302" s="146" t="s">
        <v>27</v>
      </c>
      <c r="G302" s="151" t="s">
        <v>165</v>
      </c>
      <c r="H302" s="151"/>
      <c r="I302" s="151" t="s">
        <v>17</v>
      </c>
      <c r="J302" s="151" t="s">
        <v>145</v>
      </c>
      <c r="K302" s="151" t="s">
        <v>107</v>
      </c>
      <c r="L302" s="151" t="s">
        <v>327</v>
      </c>
      <c r="M302" s="151" t="s">
        <v>289</v>
      </c>
      <c r="N302" s="151" t="s">
        <v>27</v>
      </c>
      <c r="O302" s="45">
        <v>43607</v>
      </c>
      <c r="P302" s="186"/>
      <c r="Q302" s="176"/>
      <c r="R302" s="40"/>
      <c r="S302" s="40"/>
      <c r="T302" s="40"/>
      <c r="U302" s="40"/>
      <c r="V302" s="40"/>
      <c r="W302" s="40"/>
      <c r="X302" s="41"/>
      <c r="Y302" s="41"/>
      <c r="Z302" s="40"/>
      <c r="AA302" s="187"/>
      <c r="AB302" s="153"/>
      <c r="AC302" s="166">
        <f>IF(AA302=Tables!J$5,AB302*P302,)</f>
        <v>0</v>
      </c>
      <c r="AD302" s="157"/>
      <c r="AE302" s="157"/>
      <c r="AF302" s="45"/>
      <c r="AG302" s="144"/>
      <c r="AH302" s="40"/>
      <c r="AI302" s="40"/>
      <c r="AL302" s="146"/>
      <c r="AM302" s="146"/>
      <c r="AW302" s="40"/>
      <c r="AY302" s="40"/>
      <c r="BA302" s="40"/>
      <c r="BC302" s="40"/>
      <c r="BE302" s="40"/>
      <c r="BG302" s="40"/>
    </row>
    <row r="303" spans="1:59" s="42" customFormat="1" ht="12.75" customHeight="1">
      <c r="A303" s="144">
        <v>19302</v>
      </c>
      <c r="B303" s="146" t="s">
        <v>1174</v>
      </c>
      <c r="C303" s="147" t="s">
        <v>1175</v>
      </c>
      <c r="D303" s="146" t="s">
        <v>1176</v>
      </c>
      <c r="E303" s="147" t="s">
        <v>532</v>
      </c>
      <c r="F303" s="146" t="s">
        <v>27</v>
      </c>
      <c r="G303" s="151" t="s">
        <v>165</v>
      </c>
      <c r="H303" s="151"/>
      <c r="I303" s="155" t="s">
        <v>13</v>
      </c>
      <c r="J303" s="151" t="s">
        <v>38</v>
      </c>
      <c r="K303" s="151" t="s">
        <v>107</v>
      </c>
      <c r="L303" s="155" t="s">
        <v>158</v>
      </c>
      <c r="M303" s="151" t="s">
        <v>289</v>
      </c>
      <c r="N303" s="155" t="s">
        <v>27</v>
      </c>
      <c r="O303" s="149">
        <v>43607</v>
      </c>
      <c r="P303" s="40">
        <v>1300</v>
      </c>
      <c r="Q303" s="176"/>
      <c r="R303" s="40"/>
      <c r="S303" s="40"/>
      <c r="T303" s="40"/>
      <c r="U303" s="40"/>
      <c r="V303" s="40"/>
      <c r="W303" s="40"/>
      <c r="X303" s="41"/>
      <c r="Y303" s="41"/>
      <c r="Z303" s="40"/>
      <c r="AA303" s="152" t="s">
        <v>56</v>
      </c>
      <c r="AB303" s="153"/>
      <c r="AC303" s="166">
        <f>IF(AA303=Tables!J$5,AB303*P303,)</f>
        <v>0</v>
      </c>
      <c r="AD303" s="157"/>
      <c r="AE303" s="157"/>
      <c r="AF303" s="45"/>
      <c r="AG303" s="144"/>
      <c r="AH303" s="40"/>
      <c r="AI303" s="40"/>
      <c r="AL303" s="146"/>
      <c r="AM303" s="146"/>
      <c r="AW303" s="40"/>
      <c r="AY303" s="40"/>
      <c r="BA303" s="40"/>
      <c r="BC303" s="40"/>
      <c r="BE303" s="40"/>
      <c r="BG303" s="40"/>
    </row>
    <row r="304" spans="1:59" s="42" customFormat="1" ht="12.75" customHeight="1">
      <c r="A304" s="144">
        <v>19303</v>
      </c>
      <c r="B304" s="146" t="s">
        <v>1178</v>
      </c>
      <c r="C304" s="147" t="s">
        <v>1177</v>
      </c>
      <c r="D304" s="146" t="s">
        <v>359</v>
      </c>
      <c r="E304" s="147" t="s">
        <v>360</v>
      </c>
      <c r="F304" s="146" t="s">
        <v>27</v>
      </c>
      <c r="G304" s="151" t="s">
        <v>165</v>
      </c>
      <c r="H304" s="151"/>
      <c r="I304" s="155" t="s">
        <v>16</v>
      </c>
      <c r="J304" s="151" t="s">
        <v>38</v>
      </c>
      <c r="K304" s="151" t="s">
        <v>107</v>
      </c>
      <c r="L304" s="155" t="s">
        <v>313</v>
      </c>
      <c r="M304" s="155" t="s">
        <v>289</v>
      </c>
      <c r="N304" s="155" t="s">
        <v>27</v>
      </c>
      <c r="O304" s="45">
        <v>43608</v>
      </c>
      <c r="P304" s="40">
        <v>26820</v>
      </c>
      <c r="Q304" s="176"/>
      <c r="R304" s="40"/>
      <c r="S304" s="40"/>
      <c r="T304" s="40"/>
      <c r="U304" s="40"/>
      <c r="V304" s="40"/>
      <c r="W304" s="40"/>
      <c r="X304" s="41"/>
      <c r="Y304" s="41"/>
      <c r="Z304" s="40"/>
      <c r="AA304" s="156" t="s">
        <v>55</v>
      </c>
      <c r="AB304" s="153">
        <v>1</v>
      </c>
      <c r="AC304" s="166">
        <f>IF(AA304=Tables!J$5,AB304*P304,)</f>
        <v>26820</v>
      </c>
      <c r="AD304" s="157"/>
      <c r="AE304" s="157"/>
      <c r="AF304" s="45"/>
      <c r="AG304" s="144"/>
      <c r="AH304" s="40"/>
      <c r="AI304" s="40"/>
      <c r="AL304" s="146"/>
      <c r="AM304" s="146"/>
      <c r="AW304" s="40"/>
      <c r="AY304" s="40"/>
      <c r="BA304" s="40"/>
      <c r="BC304" s="40"/>
      <c r="BE304" s="40"/>
      <c r="BG304" s="40"/>
    </row>
    <row r="305" spans="1:59" s="42" customFormat="1" ht="12.75" customHeight="1">
      <c r="A305" s="144">
        <v>19304</v>
      </c>
      <c r="B305" s="146" t="s">
        <v>1179</v>
      </c>
      <c r="C305" s="146" t="s">
        <v>1180</v>
      </c>
      <c r="D305" s="146" t="s">
        <v>1181</v>
      </c>
      <c r="E305" s="146" t="s">
        <v>884</v>
      </c>
      <c r="F305" s="146" t="s">
        <v>27</v>
      </c>
      <c r="G305" s="151" t="s">
        <v>165</v>
      </c>
      <c r="H305" s="174">
        <v>59421</v>
      </c>
      <c r="I305" s="146" t="s">
        <v>1182</v>
      </c>
      <c r="J305" s="151" t="s">
        <v>38</v>
      </c>
      <c r="K305" s="151" t="s">
        <v>83</v>
      </c>
      <c r="L305" s="151" t="s">
        <v>297</v>
      </c>
      <c r="M305" s="151" t="s">
        <v>73</v>
      </c>
      <c r="N305" s="151" t="s">
        <v>27</v>
      </c>
      <c r="O305" s="45">
        <v>43629</v>
      </c>
      <c r="P305" s="40">
        <v>2273802</v>
      </c>
      <c r="Q305" s="176">
        <f>P305/H305</f>
        <v>38.265966577472611</v>
      </c>
      <c r="R305" s="40">
        <v>16638</v>
      </c>
      <c r="S305" s="40">
        <v>97271</v>
      </c>
      <c r="T305" s="40">
        <v>83082</v>
      </c>
      <c r="U305" s="40"/>
      <c r="V305" s="40"/>
      <c r="W305" s="40"/>
      <c r="X305" s="41"/>
      <c r="Y305" s="41"/>
      <c r="Z305" s="40"/>
      <c r="AA305" s="152" t="s">
        <v>56</v>
      </c>
      <c r="AB305" s="153"/>
      <c r="AC305" s="166">
        <f>IF(AA305=Tables!J$5,AB305*P305,)</f>
        <v>0</v>
      </c>
      <c r="AD305" s="157"/>
      <c r="AE305" s="157"/>
      <c r="AF305" s="45"/>
      <c r="AG305" s="144"/>
      <c r="AH305" s="40"/>
      <c r="AI305" s="40"/>
      <c r="AL305" s="146" t="s">
        <v>1183</v>
      </c>
      <c r="AM305" s="146" t="s">
        <v>1184</v>
      </c>
      <c r="AW305" s="40"/>
      <c r="AY305" s="40"/>
      <c r="BA305" s="40"/>
      <c r="BC305" s="40"/>
      <c r="BE305" s="40"/>
      <c r="BG305" s="40"/>
    </row>
    <row r="306" spans="1:59" s="42" customFormat="1" ht="12.75" customHeight="1">
      <c r="A306" s="144">
        <v>19305</v>
      </c>
      <c r="B306" s="146" t="s">
        <v>1185</v>
      </c>
      <c r="C306" s="147" t="s">
        <v>1186</v>
      </c>
      <c r="D306" s="146" t="s">
        <v>653</v>
      </c>
      <c r="E306" s="147" t="s">
        <v>654</v>
      </c>
      <c r="F306" s="146" t="s">
        <v>27</v>
      </c>
      <c r="G306" s="151" t="s">
        <v>165</v>
      </c>
      <c r="H306" s="151"/>
      <c r="I306" s="151" t="s">
        <v>12</v>
      </c>
      <c r="J306" s="151" t="s">
        <v>38</v>
      </c>
      <c r="K306" s="151" t="s">
        <v>107</v>
      </c>
      <c r="L306" s="151" t="s">
        <v>158</v>
      </c>
      <c r="M306" s="151" t="s">
        <v>289</v>
      </c>
      <c r="N306" s="151" t="s">
        <v>27</v>
      </c>
      <c r="O306" s="45">
        <v>43613</v>
      </c>
      <c r="P306" s="40">
        <v>1960</v>
      </c>
      <c r="Q306" s="176"/>
      <c r="R306" s="40"/>
      <c r="S306" s="40"/>
      <c r="T306" s="40"/>
      <c r="U306" s="40"/>
      <c r="V306" s="40"/>
      <c r="W306" s="40"/>
      <c r="X306" s="41"/>
      <c r="Y306" s="41"/>
      <c r="Z306" s="40"/>
      <c r="AA306" s="152" t="s">
        <v>55</v>
      </c>
      <c r="AB306" s="153"/>
      <c r="AC306" s="166">
        <f>IF(AA306=Tables!J$5,AB306*P306,)</f>
        <v>0</v>
      </c>
      <c r="AD306" s="157"/>
      <c r="AE306" s="157"/>
      <c r="AF306" s="45"/>
      <c r="AG306" s="144"/>
      <c r="AH306" s="40"/>
      <c r="AI306" s="40"/>
      <c r="AL306" s="146"/>
      <c r="AM306" s="146"/>
      <c r="AO306" s="146"/>
      <c r="AW306" s="40"/>
      <c r="AY306" s="40"/>
      <c r="BA306" s="40"/>
      <c r="BC306" s="40"/>
      <c r="BE306" s="40"/>
      <c r="BG306" s="40"/>
    </row>
    <row r="307" spans="1:59" s="42" customFormat="1" ht="12.75" customHeight="1">
      <c r="A307" s="144">
        <v>19306</v>
      </c>
      <c r="B307" s="146" t="s">
        <v>1187</v>
      </c>
      <c r="C307" s="146" t="s">
        <v>1188</v>
      </c>
      <c r="D307" s="147" t="s">
        <v>1189</v>
      </c>
      <c r="E307" s="147" t="s">
        <v>1190</v>
      </c>
      <c r="F307" s="146" t="s">
        <v>27</v>
      </c>
      <c r="G307" s="151" t="s">
        <v>165</v>
      </c>
      <c r="H307" s="151"/>
      <c r="I307" s="151" t="s">
        <v>147</v>
      </c>
      <c r="J307" s="155" t="s">
        <v>38</v>
      </c>
      <c r="K307" s="155" t="s">
        <v>107</v>
      </c>
      <c r="L307" s="155" t="s">
        <v>158</v>
      </c>
      <c r="M307" s="151" t="s">
        <v>289</v>
      </c>
      <c r="N307" s="155" t="s">
        <v>27</v>
      </c>
      <c r="O307" s="45">
        <v>43614</v>
      </c>
      <c r="P307" s="40">
        <v>83980</v>
      </c>
      <c r="Q307" s="176"/>
      <c r="R307" s="40"/>
      <c r="S307" s="40"/>
      <c r="T307" s="40"/>
      <c r="U307" s="40"/>
      <c r="V307" s="40"/>
      <c r="W307" s="40"/>
      <c r="X307" s="41"/>
      <c r="Y307" s="41"/>
      <c r="Z307" s="40"/>
      <c r="AA307" s="152" t="s">
        <v>58</v>
      </c>
      <c r="AB307" s="153"/>
      <c r="AC307" s="166">
        <f>IF(AA307=Tables!J$5,AB307*P307,)</f>
        <v>0</v>
      </c>
      <c r="AD307" s="157"/>
      <c r="AE307" s="157"/>
      <c r="AF307" s="45"/>
      <c r="AG307" s="144"/>
      <c r="AH307" s="40"/>
      <c r="AI307" s="40"/>
      <c r="AK307" s="146"/>
      <c r="AL307" s="146"/>
      <c r="AM307" s="146"/>
      <c r="AW307" s="40"/>
      <c r="AY307" s="40"/>
      <c r="BA307" s="40"/>
      <c r="BC307" s="40"/>
      <c r="BE307" s="40"/>
      <c r="BG307" s="40"/>
    </row>
    <row r="308" spans="1:59" s="42" customFormat="1" ht="12.75" customHeight="1">
      <c r="A308" s="144">
        <v>19307</v>
      </c>
      <c r="B308" s="146" t="s">
        <v>1191</v>
      </c>
      <c r="C308" s="147" t="s">
        <v>1192</v>
      </c>
      <c r="D308" s="146" t="s">
        <v>1193</v>
      </c>
      <c r="E308" s="147" t="s">
        <v>1194</v>
      </c>
      <c r="F308" s="146" t="s">
        <v>27</v>
      </c>
      <c r="G308" s="151" t="s">
        <v>165</v>
      </c>
      <c r="H308" s="151">
        <v>2024</v>
      </c>
      <c r="I308" s="151" t="s">
        <v>14</v>
      </c>
      <c r="J308" s="151" t="s">
        <v>37</v>
      </c>
      <c r="K308" s="151" t="s">
        <v>83</v>
      </c>
      <c r="L308" s="151" t="s">
        <v>72</v>
      </c>
      <c r="M308" s="151" t="s">
        <v>73</v>
      </c>
      <c r="N308" s="155" t="s">
        <v>27</v>
      </c>
      <c r="O308" s="45">
        <v>43614</v>
      </c>
      <c r="P308" s="40">
        <v>15796</v>
      </c>
      <c r="Q308" s="176">
        <f>P308/H308</f>
        <v>7.8043478260869561</v>
      </c>
      <c r="R308" s="40"/>
      <c r="S308" s="40"/>
      <c r="T308" s="40"/>
      <c r="U308" s="40"/>
      <c r="V308" s="40"/>
      <c r="W308" s="40"/>
      <c r="X308" s="41">
        <v>0.15</v>
      </c>
      <c r="Y308" s="41">
        <v>0.05</v>
      </c>
      <c r="Z308" s="40"/>
      <c r="AA308" s="152" t="s">
        <v>55</v>
      </c>
      <c r="AB308" s="153">
        <v>0.3</v>
      </c>
      <c r="AC308" s="166">
        <f>IF(AA308=Tables!J$5,AB308*P308,)</f>
        <v>4738.8</v>
      </c>
      <c r="AD308" s="157"/>
      <c r="AE308" s="157"/>
      <c r="AF308" s="45"/>
      <c r="AG308" s="144"/>
      <c r="AH308" s="40"/>
      <c r="AI308" s="40"/>
      <c r="AL308" s="42" t="s">
        <v>336</v>
      </c>
      <c r="AM308" s="146" t="s">
        <v>1195</v>
      </c>
      <c r="AW308" s="40"/>
      <c r="AY308" s="40"/>
      <c r="BA308" s="40"/>
      <c r="BC308" s="40"/>
      <c r="BE308" s="40"/>
      <c r="BG308" s="40"/>
    </row>
    <row r="309" spans="1:59" s="42" customFormat="1" ht="12.75" customHeight="1">
      <c r="A309" s="144">
        <v>19308</v>
      </c>
      <c r="B309" s="146" t="s">
        <v>1196</v>
      </c>
      <c r="C309" s="147" t="s">
        <v>1197</v>
      </c>
      <c r="D309" s="146" t="s">
        <v>359</v>
      </c>
      <c r="E309" s="147" t="s">
        <v>360</v>
      </c>
      <c r="F309" s="146" t="s">
        <v>27</v>
      </c>
      <c r="G309" s="151" t="s">
        <v>165</v>
      </c>
      <c r="H309" s="151"/>
      <c r="I309" s="151" t="s">
        <v>16</v>
      </c>
      <c r="J309" s="151" t="s">
        <v>37</v>
      </c>
      <c r="K309" s="151" t="s">
        <v>107</v>
      </c>
      <c r="L309" s="151" t="s">
        <v>313</v>
      </c>
      <c r="M309" s="151" t="s">
        <v>289</v>
      </c>
      <c r="N309" s="151" t="s">
        <v>27</v>
      </c>
      <c r="O309" s="45">
        <v>43614</v>
      </c>
      <c r="P309" s="40">
        <v>1900</v>
      </c>
      <c r="Q309" s="176"/>
      <c r="R309" s="40"/>
      <c r="S309" s="40"/>
      <c r="T309" s="40"/>
      <c r="U309" s="40"/>
      <c r="V309" s="40"/>
      <c r="W309" s="40"/>
      <c r="X309" s="41"/>
      <c r="Y309" s="41"/>
      <c r="Z309" s="40"/>
      <c r="AA309" s="152" t="s">
        <v>56</v>
      </c>
      <c r="AB309" s="153"/>
      <c r="AC309" s="166">
        <f>IF(AA309=Tables!J$5,AB309*P309,)</f>
        <v>0</v>
      </c>
      <c r="AD309" s="157"/>
      <c r="AE309" s="157"/>
      <c r="AF309" s="45"/>
      <c r="AG309" s="144"/>
      <c r="AH309" s="40"/>
      <c r="AI309" s="40"/>
      <c r="AM309" s="146"/>
      <c r="AW309" s="40"/>
      <c r="AY309" s="40"/>
      <c r="BA309" s="40"/>
      <c r="BC309" s="40"/>
      <c r="BE309" s="40"/>
      <c r="BG309" s="40"/>
    </row>
    <row r="310" spans="1:59" s="42" customFormat="1" ht="12.75" customHeight="1">
      <c r="A310" s="144">
        <v>19309</v>
      </c>
      <c r="B310" s="146" t="s">
        <v>1198</v>
      </c>
      <c r="C310" s="147" t="s">
        <v>1199</v>
      </c>
      <c r="D310" s="146" t="s">
        <v>1200</v>
      </c>
      <c r="E310" s="147" t="s">
        <v>368</v>
      </c>
      <c r="F310" s="146" t="s">
        <v>27</v>
      </c>
      <c r="G310" s="151" t="s">
        <v>165</v>
      </c>
      <c r="H310" s="151"/>
      <c r="I310" s="151" t="s">
        <v>13</v>
      </c>
      <c r="J310" s="151" t="s">
        <v>38</v>
      </c>
      <c r="K310" s="151" t="s">
        <v>107</v>
      </c>
      <c r="L310" s="151" t="s">
        <v>158</v>
      </c>
      <c r="M310" s="151" t="s">
        <v>289</v>
      </c>
      <c r="N310" s="151" t="s">
        <v>27</v>
      </c>
      <c r="O310" s="45">
        <v>43614</v>
      </c>
      <c r="P310" s="40">
        <v>5000</v>
      </c>
      <c r="Q310" s="176"/>
      <c r="R310" s="40"/>
      <c r="S310" s="40"/>
      <c r="T310" s="40"/>
      <c r="U310" s="40"/>
      <c r="V310" s="40"/>
      <c r="W310" s="40"/>
      <c r="X310" s="41"/>
      <c r="Y310" s="41"/>
      <c r="Z310" s="40"/>
      <c r="AA310" s="152" t="s">
        <v>56</v>
      </c>
      <c r="AB310" s="153"/>
      <c r="AC310" s="166">
        <f>IF(AA310=Tables!J$5,AB310*P310,)</f>
        <v>0</v>
      </c>
      <c r="AD310" s="157"/>
      <c r="AE310" s="157"/>
      <c r="AF310" s="45"/>
      <c r="AG310" s="144"/>
      <c r="AH310" s="40"/>
      <c r="AI310" s="40"/>
      <c r="AL310" s="146"/>
      <c r="AM310" s="146"/>
      <c r="AW310" s="40"/>
      <c r="AY310" s="40"/>
      <c r="BA310" s="40"/>
      <c r="BC310" s="40"/>
      <c r="BE310" s="40"/>
      <c r="BG310" s="40"/>
    </row>
    <row r="311" spans="1:59" s="42" customFormat="1" ht="12.75" customHeight="1">
      <c r="A311" s="144">
        <v>19310</v>
      </c>
      <c r="B311" s="146" t="s">
        <v>1201</v>
      </c>
      <c r="C311" s="147" t="s">
        <v>1202</v>
      </c>
      <c r="D311" s="146" t="s">
        <v>1203</v>
      </c>
      <c r="E311" s="147" t="s">
        <v>550</v>
      </c>
      <c r="F311" s="146" t="s">
        <v>27</v>
      </c>
      <c r="G311" s="151" t="s">
        <v>165</v>
      </c>
      <c r="H311" s="151"/>
      <c r="I311" s="155" t="s">
        <v>12</v>
      </c>
      <c r="J311" s="151" t="s">
        <v>38</v>
      </c>
      <c r="K311" s="151" t="s">
        <v>107</v>
      </c>
      <c r="L311" s="155" t="s">
        <v>158</v>
      </c>
      <c r="M311" s="151" t="s">
        <v>289</v>
      </c>
      <c r="N311" s="155" t="s">
        <v>27</v>
      </c>
      <c r="O311" s="45">
        <v>43616</v>
      </c>
      <c r="P311" s="40">
        <v>14080</v>
      </c>
      <c r="Q311" s="176"/>
      <c r="R311" s="40"/>
      <c r="S311" s="40"/>
      <c r="T311" s="40"/>
      <c r="U311" s="40"/>
      <c r="V311" s="40"/>
      <c r="W311" s="40"/>
      <c r="X311" s="41"/>
      <c r="Y311" s="41"/>
      <c r="Z311" s="40"/>
      <c r="AA311" s="152" t="s">
        <v>56</v>
      </c>
      <c r="AB311" s="153"/>
      <c r="AC311" s="166">
        <f>IF(AA311=Tables!J$5,AB311*P311,)</f>
        <v>0</v>
      </c>
      <c r="AD311" s="157"/>
      <c r="AE311" s="157"/>
      <c r="AF311" s="45"/>
      <c r="AG311" s="144"/>
      <c r="AH311" s="40"/>
      <c r="AI311" s="40"/>
      <c r="AL311" s="146"/>
      <c r="AM311" s="146"/>
      <c r="AW311" s="40"/>
      <c r="AY311" s="40"/>
      <c r="BA311" s="40"/>
      <c r="BC311" s="40"/>
      <c r="BE311" s="40"/>
      <c r="BG311" s="40"/>
    </row>
    <row r="312" spans="1:59" s="42" customFormat="1" ht="12.75" customHeight="1">
      <c r="A312" s="144">
        <v>19311</v>
      </c>
      <c r="B312" s="146" t="s">
        <v>1204</v>
      </c>
      <c r="C312" s="147" t="s">
        <v>1205</v>
      </c>
      <c r="D312" s="146" t="s">
        <v>431</v>
      </c>
      <c r="E312" s="147" t="s">
        <v>432</v>
      </c>
      <c r="F312" s="146" t="s">
        <v>27</v>
      </c>
      <c r="G312" s="151" t="s">
        <v>165</v>
      </c>
      <c r="H312" s="151"/>
      <c r="I312" s="151" t="s">
        <v>12</v>
      </c>
      <c r="J312" s="151" t="s">
        <v>38</v>
      </c>
      <c r="K312" s="151" t="s">
        <v>107</v>
      </c>
      <c r="L312" s="151" t="s">
        <v>158</v>
      </c>
      <c r="M312" s="151" t="s">
        <v>289</v>
      </c>
      <c r="N312" s="151" t="s">
        <v>27</v>
      </c>
      <c r="O312" s="45">
        <v>43616</v>
      </c>
      <c r="P312" s="40">
        <v>3085</v>
      </c>
      <c r="Q312" s="176"/>
      <c r="R312" s="40"/>
      <c r="S312" s="40"/>
      <c r="T312" s="40"/>
      <c r="U312" s="40"/>
      <c r="V312" s="40"/>
      <c r="W312" s="40"/>
      <c r="X312" s="41"/>
      <c r="Y312" s="41"/>
      <c r="Z312" s="40"/>
      <c r="AA312" s="152" t="s">
        <v>56</v>
      </c>
      <c r="AB312" s="153"/>
      <c r="AC312" s="166">
        <f>IF(AA312=Tables!J$5,AB312*P312,)</f>
        <v>0</v>
      </c>
      <c r="AD312" s="157"/>
      <c r="AE312" s="157"/>
      <c r="AF312" s="45"/>
      <c r="AG312" s="144"/>
      <c r="AH312" s="40"/>
      <c r="AI312" s="40"/>
      <c r="AL312" s="146"/>
      <c r="AM312" s="146"/>
      <c r="AW312" s="40"/>
      <c r="AY312" s="40"/>
      <c r="BA312" s="40"/>
      <c r="BC312" s="40"/>
      <c r="BE312" s="40"/>
      <c r="BG312" s="40"/>
    </row>
    <row r="313" spans="1:59" s="42" customFormat="1" ht="12.75" customHeight="1">
      <c r="A313" s="144">
        <v>19312</v>
      </c>
      <c r="B313" s="146" t="s">
        <v>1206</v>
      </c>
      <c r="C313" s="147" t="s">
        <v>1207</v>
      </c>
      <c r="D313" s="146" t="s">
        <v>1065</v>
      </c>
      <c r="E313" s="147" t="s">
        <v>360</v>
      </c>
      <c r="F313" s="146" t="s">
        <v>27</v>
      </c>
      <c r="G313" s="151" t="s">
        <v>165</v>
      </c>
      <c r="H313" s="151"/>
      <c r="I313" s="155" t="s">
        <v>12</v>
      </c>
      <c r="J313" s="151" t="s">
        <v>38</v>
      </c>
      <c r="K313" s="151" t="s">
        <v>107</v>
      </c>
      <c r="L313" s="151" t="s">
        <v>313</v>
      </c>
      <c r="M313" s="151" t="s">
        <v>289</v>
      </c>
      <c r="N313" s="155" t="s">
        <v>27</v>
      </c>
      <c r="O313" s="45">
        <v>43616</v>
      </c>
      <c r="P313" s="186"/>
      <c r="Q313" s="176"/>
      <c r="R313" s="40"/>
      <c r="S313" s="40"/>
      <c r="T313" s="40"/>
      <c r="U313" s="40"/>
      <c r="V313" s="40"/>
      <c r="W313" s="40"/>
      <c r="X313" s="41"/>
      <c r="Y313" s="41"/>
      <c r="Z313" s="40"/>
      <c r="AA313" s="187"/>
      <c r="AB313" s="153"/>
      <c r="AC313" s="166">
        <f>IF(AA313=Tables!J$5,AB313*P313,)</f>
        <v>0</v>
      </c>
      <c r="AD313" s="157"/>
      <c r="AE313" s="157"/>
      <c r="AF313" s="45"/>
      <c r="AG313" s="144"/>
      <c r="AH313" s="40"/>
      <c r="AI313" s="40"/>
      <c r="AL313" s="146"/>
      <c r="AM313" s="146"/>
      <c r="AW313" s="40"/>
      <c r="AY313" s="40"/>
      <c r="BA313" s="40"/>
      <c r="BC313" s="40"/>
      <c r="BE313" s="40"/>
      <c r="BG313" s="40"/>
    </row>
    <row r="314" spans="1:59" s="42" customFormat="1" ht="12.75" customHeight="1">
      <c r="A314" s="144">
        <v>19313</v>
      </c>
      <c r="B314" s="146" t="s">
        <v>1209</v>
      </c>
      <c r="C314" s="147" t="s">
        <v>1208</v>
      </c>
      <c r="D314" s="146" t="s">
        <v>1074</v>
      </c>
      <c r="E314" s="147" t="s">
        <v>375</v>
      </c>
      <c r="F314" s="146" t="s">
        <v>27</v>
      </c>
      <c r="G314" s="151" t="s">
        <v>165</v>
      </c>
      <c r="H314" s="151"/>
      <c r="I314" s="155" t="s">
        <v>12</v>
      </c>
      <c r="J314" s="151" t="s">
        <v>38</v>
      </c>
      <c r="K314" s="151" t="s">
        <v>107</v>
      </c>
      <c r="L314" s="151" t="s">
        <v>158</v>
      </c>
      <c r="M314" s="151" t="s">
        <v>289</v>
      </c>
      <c r="N314" s="151" t="s">
        <v>27</v>
      </c>
      <c r="O314" s="149">
        <v>43619</v>
      </c>
      <c r="P314" s="40">
        <v>2410</v>
      </c>
      <c r="Q314" s="176"/>
      <c r="R314" s="40"/>
      <c r="S314" s="40"/>
      <c r="T314" s="40"/>
      <c r="U314" s="40"/>
      <c r="V314" s="40"/>
      <c r="W314" s="40"/>
      <c r="X314" s="41"/>
      <c r="Y314" s="41"/>
      <c r="Z314" s="40"/>
      <c r="AA314" s="152" t="s">
        <v>55</v>
      </c>
      <c r="AB314" s="153"/>
      <c r="AC314" s="166">
        <f>IF(AA314=Tables!J$5,AB314*P314,)</f>
        <v>0</v>
      </c>
      <c r="AD314" s="157"/>
      <c r="AE314" s="157"/>
      <c r="AF314" s="45"/>
      <c r="AG314" s="144"/>
      <c r="AH314" s="40"/>
      <c r="AI314" s="40"/>
      <c r="AL314" s="146"/>
      <c r="AM314" s="146"/>
      <c r="AW314" s="40"/>
      <c r="AY314" s="40"/>
      <c r="BA314" s="40"/>
      <c r="BC314" s="40"/>
      <c r="BE314" s="40"/>
      <c r="BG314" s="40"/>
    </row>
    <row r="315" spans="1:59" s="42" customFormat="1" ht="12.75" customHeight="1">
      <c r="A315" s="144">
        <v>19314</v>
      </c>
      <c r="B315" s="146" t="s">
        <v>1210</v>
      </c>
      <c r="C315" s="147" t="s">
        <v>1211</v>
      </c>
      <c r="D315" s="146" t="s">
        <v>1074</v>
      </c>
      <c r="E315" s="147" t="s">
        <v>375</v>
      </c>
      <c r="F315" s="146" t="s">
        <v>27</v>
      </c>
      <c r="G315" s="151" t="s">
        <v>165</v>
      </c>
      <c r="H315" s="151"/>
      <c r="I315" s="151" t="s">
        <v>12</v>
      </c>
      <c r="J315" s="151" t="s">
        <v>38</v>
      </c>
      <c r="K315" s="151" t="s">
        <v>107</v>
      </c>
      <c r="L315" s="151" t="s">
        <v>158</v>
      </c>
      <c r="M315" s="151" t="s">
        <v>289</v>
      </c>
      <c r="N315" s="151" t="s">
        <v>27</v>
      </c>
      <c r="O315" s="45">
        <v>43619</v>
      </c>
      <c r="P315" s="40">
        <v>20748</v>
      </c>
      <c r="Q315" s="176"/>
      <c r="R315" s="40"/>
      <c r="S315" s="40"/>
      <c r="T315" s="40"/>
      <c r="U315" s="40"/>
      <c r="V315" s="40"/>
      <c r="W315" s="40"/>
      <c r="X315" s="41"/>
      <c r="Y315" s="41"/>
      <c r="Z315" s="40"/>
      <c r="AA315" s="152" t="s">
        <v>55</v>
      </c>
      <c r="AB315" s="153"/>
      <c r="AC315" s="166">
        <f>IF(AA315=Tables!J$5,AB315*P315,)</f>
        <v>0</v>
      </c>
      <c r="AD315" s="157"/>
      <c r="AE315" s="157"/>
      <c r="AF315" s="45"/>
      <c r="AG315" s="144"/>
      <c r="AH315" s="40"/>
      <c r="AI315" s="40"/>
      <c r="AL315" s="146"/>
      <c r="AM315" s="146"/>
      <c r="AW315" s="40"/>
      <c r="AY315" s="40"/>
      <c r="BA315" s="40"/>
      <c r="BC315" s="40"/>
      <c r="BE315" s="40"/>
      <c r="BG315" s="40"/>
    </row>
    <row r="316" spans="1:59" s="42" customFormat="1" ht="12.75" customHeight="1">
      <c r="A316" s="144">
        <v>19315</v>
      </c>
      <c r="B316" s="146" t="s">
        <v>1213</v>
      </c>
      <c r="C316" s="147" t="s">
        <v>1215</v>
      </c>
      <c r="D316" s="146" t="s">
        <v>1214</v>
      </c>
      <c r="E316" s="147" t="s">
        <v>360</v>
      </c>
      <c r="F316" s="146" t="s">
        <v>27</v>
      </c>
      <c r="G316" s="151" t="s">
        <v>165</v>
      </c>
      <c r="H316" s="151"/>
      <c r="I316" s="151" t="s">
        <v>14</v>
      </c>
      <c r="J316" s="151" t="s">
        <v>37</v>
      </c>
      <c r="K316" s="151" t="s">
        <v>83</v>
      </c>
      <c r="L316" s="151" t="s">
        <v>72</v>
      </c>
      <c r="M316" s="151" t="s">
        <v>73</v>
      </c>
      <c r="N316" s="151" t="s">
        <v>27</v>
      </c>
      <c r="O316" s="45">
        <v>43621</v>
      </c>
      <c r="P316" s="40">
        <v>15884</v>
      </c>
      <c r="Q316" s="176"/>
      <c r="R316" s="40"/>
      <c r="S316" s="40"/>
      <c r="T316" s="40"/>
      <c r="U316" s="40"/>
      <c r="V316" s="40"/>
      <c r="W316" s="40"/>
      <c r="X316" s="41"/>
      <c r="Y316" s="41"/>
      <c r="Z316" s="40"/>
      <c r="AA316" s="152" t="s">
        <v>55</v>
      </c>
      <c r="AB316" s="153"/>
      <c r="AC316" s="166">
        <f>IF(AA316=Tables!J$5,AB316*P316,)</f>
        <v>0</v>
      </c>
      <c r="AD316" s="157"/>
      <c r="AE316" s="157"/>
      <c r="AF316" s="45"/>
      <c r="AG316" s="144"/>
      <c r="AH316" s="40"/>
      <c r="AI316" s="40"/>
      <c r="AL316" s="42" t="s">
        <v>731</v>
      </c>
      <c r="AM316" s="146" t="s">
        <v>1216</v>
      </c>
      <c r="AW316" s="40"/>
      <c r="AY316" s="40"/>
      <c r="BA316" s="40"/>
      <c r="BC316" s="40"/>
      <c r="BE316" s="40"/>
      <c r="BG316" s="40"/>
    </row>
    <row r="317" spans="1:59" s="42" customFormat="1" ht="12.75" customHeight="1">
      <c r="A317" s="144">
        <v>19316</v>
      </c>
      <c r="B317" s="146" t="s">
        <v>1217</v>
      </c>
      <c r="C317" s="147" t="s">
        <v>362</v>
      </c>
      <c r="D317" s="146" t="s">
        <v>1218</v>
      </c>
      <c r="E317" s="147" t="s">
        <v>360</v>
      </c>
      <c r="F317" s="146" t="s">
        <v>27</v>
      </c>
      <c r="G317" s="151" t="s">
        <v>165</v>
      </c>
      <c r="H317" s="151">
        <v>29011</v>
      </c>
      <c r="I317" s="155" t="s">
        <v>12</v>
      </c>
      <c r="J317" s="151" t="s">
        <v>38</v>
      </c>
      <c r="K317" s="151" t="s">
        <v>83</v>
      </c>
      <c r="L317" s="151" t="s">
        <v>342</v>
      </c>
      <c r="M317" s="151" t="s">
        <v>73</v>
      </c>
      <c r="N317" s="151" t="s">
        <v>27</v>
      </c>
      <c r="O317" s="45">
        <v>43621</v>
      </c>
      <c r="P317" s="40">
        <v>309065</v>
      </c>
      <c r="Q317" s="176"/>
      <c r="R317" s="40"/>
      <c r="S317" s="40"/>
      <c r="T317" s="40"/>
      <c r="U317" s="40"/>
      <c r="V317" s="40"/>
      <c r="W317" s="40"/>
      <c r="X317" s="41"/>
      <c r="Y317" s="41"/>
      <c r="Z317" s="40"/>
      <c r="AA317" s="152" t="s">
        <v>55</v>
      </c>
      <c r="AB317" s="153"/>
      <c r="AC317" s="166">
        <f>IF(AA317=Tables!J$5,AB317*P317,)</f>
        <v>0</v>
      </c>
      <c r="AD317" s="157"/>
      <c r="AE317" s="157"/>
      <c r="AF317" s="45"/>
      <c r="AG317" s="144"/>
      <c r="AH317" s="40"/>
      <c r="AI317" s="40"/>
      <c r="AJ317" s="146"/>
      <c r="AL317" s="146" t="s">
        <v>256</v>
      </c>
      <c r="AM317" s="146" t="s">
        <v>1219</v>
      </c>
      <c r="AO317" s="146"/>
      <c r="AW317" s="40"/>
      <c r="AY317" s="40"/>
      <c r="BA317" s="40"/>
      <c r="BC317" s="40"/>
      <c r="BE317" s="40"/>
      <c r="BG317" s="40"/>
    </row>
    <row r="318" spans="1:59" s="42" customFormat="1" ht="12.75" customHeight="1">
      <c r="A318" s="144">
        <v>19317</v>
      </c>
      <c r="B318" s="146" t="s">
        <v>1220</v>
      </c>
      <c r="C318" s="147" t="s">
        <v>1221</v>
      </c>
      <c r="D318" s="146" t="s">
        <v>359</v>
      </c>
      <c r="E318" s="147" t="s">
        <v>360</v>
      </c>
      <c r="F318" s="146" t="s">
        <v>27</v>
      </c>
      <c r="G318" s="155" t="s">
        <v>165</v>
      </c>
      <c r="H318" s="151"/>
      <c r="I318" s="151" t="s">
        <v>16</v>
      </c>
      <c r="J318" s="151" t="s">
        <v>38</v>
      </c>
      <c r="K318" s="151" t="s">
        <v>107</v>
      </c>
      <c r="L318" s="151" t="s">
        <v>313</v>
      </c>
      <c r="M318" s="151" t="s">
        <v>289</v>
      </c>
      <c r="N318" s="151" t="s">
        <v>27</v>
      </c>
      <c r="O318" s="45">
        <v>43621</v>
      </c>
      <c r="P318" s="186"/>
      <c r="Q318" s="176"/>
      <c r="R318" s="40"/>
      <c r="S318" s="40"/>
      <c r="T318" s="40"/>
      <c r="U318" s="40"/>
      <c r="V318" s="40"/>
      <c r="W318" s="40"/>
      <c r="X318" s="41"/>
      <c r="Y318" s="41"/>
      <c r="Z318" s="40"/>
      <c r="AA318" s="187"/>
      <c r="AB318" s="153"/>
      <c r="AC318" s="166">
        <f>IF(AA318=Tables!J$5,AB318*P318,)</f>
        <v>0</v>
      </c>
      <c r="AD318" s="157"/>
      <c r="AE318" s="157"/>
      <c r="AF318" s="45"/>
      <c r="AG318" s="144"/>
      <c r="AH318" s="40"/>
      <c r="AI318" s="40"/>
      <c r="AW318" s="40"/>
      <c r="AY318" s="40"/>
      <c r="BA318" s="40"/>
      <c r="BC318" s="40"/>
      <c r="BE318" s="40"/>
      <c r="BG318" s="40"/>
    </row>
    <row r="319" spans="1:59" s="42" customFormat="1" ht="12.75" customHeight="1">
      <c r="A319" s="144">
        <v>19318</v>
      </c>
      <c r="B319" s="146" t="s">
        <v>1222</v>
      </c>
      <c r="C319" s="147" t="s">
        <v>1223</v>
      </c>
      <c r="D319" s="146" t="s">
        <v>1224</v>
      </c>
      <c r="E319" s="147" t="s">
        <v>1225</v>
      </c>
      <c r="F319" s="146" t="s">
        <v>27</v>
      </c>
      <c r="G319" s="151" t="s">
        <v>166</v>
      </c>
      <c r="H319" s="151"/>
      <c r="I319" s="151" t="s">
        <v>15</v>
      </c>
      <c r="J319" s="151" t="s">
        <v>145</v>
      </c>
      <c r="K319" s="151" t="s">
        <v>83</v>
      </c>
      <c r="L319" s="151" t="s">
        <v>72</v>
      </c>
      <c r="M319" s="151" t="s">
        <v>73</v>
      </c>
      <c r="N319" s="151" t="s">
        <v>27</v>
      </c>
      <c r="O319" s="45">
        <v>43621</v>
      </c>
      <c r="P319" s="186"/>
      <c r="Q319" s="176"/>
      <c r="R319" s="40"/>
      <c r="S319" s="40"/>
      <c r="T319" s="40"/>
      <c r="U319" s="40"/>
      <c r="V319" s="40"/>
      <c r="W319" s="40"/>
      <c r="X319" s="41"/>
      <c r="Y319" s="41"/>
      <c r="Z319" s="40"/>
      <c r="AA319" s="152" t="s">
        <v>54</v>
      </c>
      <c r="AB319" s="153">
        <v>0.1</v>
      </c>
      <c r="AC319" s="166">
        <f>IF(AA319=Tables!J$5,AB319*P319,)</f>
        <v>0</v>
      </c>
      <c r="AD319" s="157"/>
      <c r="AE319" s="157"/>
      <c r="AF319" s="45"/>
      <c r="AG319" s="144"/>
      <c r="AH319" s="40"/>
      <c r="AI319" s="40"/>
      <c r="AL319" s="146" t="s">
        <v>245</v>
      </c>
      <c r="AM319" s="146" t="s">
        <v>1226</v>
      </c>
      <c r="AW319" s="40"/>
      <c r="AY319" s="40"/>
      <c r="BA319" s="40"/>
      <c r="BC319" s="40"/>
      <c r="BE319" s="40"/>
      <c r="BG319" s="40"/>
    </row>
    <row r="320" spans="1:59" s="42" customFormat="1" ht="12.75" customHeight="1">
      <c r="A320" s="144">
        <v>19319</v>
      </c>
      <c r="B320" s="146" t="s">
        <v>1227</v>
      </c>
      <c r="C320" s="147" t="s">
        <v>1228</v>
      </c>
      <c r="D320" s="146" t="s">
        <v>576</v>
      </c>
      <c r="E320" s="147" t="s">
        <v>577</v>
      </c>
      <c r="F320" s="146" t="s">
        <v>27</v>
      </c>
      <c r="G320" s="151" t="s">
        <v>165</v>
      </c>
      <c r="H320" s="151"/>
      <c r="I320" s="151" t="s">
        <v>14</v>
      </c>
      <c r="J320" s="151" t="s">
        <v>38</v>
      </c>
      <c r="K320" s="151" t="s">
        <v>81</v>
      </c>
      <c r="L320" s="151" t="s">
        <v>158</v>
      </c>
      <c r="M320" s="151" t="s">
        <v>289</v>
      </c>
      <c r="N320" s="151" t="s">
        <v>27</v>
      </c>
      <c r="O320" s="45">
        <v>43622</v>
      </c>
      <c r="P320" s="40">
        <v>21400</v>
      </c>
      <c r="Q320" s="176"/>
      <c r="R320" s="40"/>
      <c r="S320" s="40"/>
      <c r="T320" s="40"/>
      <c r="U320" s="40"/>
      <c r="V320" s="40"/>
      <c r="W320" s="40"/>
      <c r="X320" s="41"/>
      <c r="Y320" s="41"/>
      <c r="Z320" s="40"/>
      <c r="AA320" s="152" t="s">
        <v>56</v>
      </c>
      <c r="AB320" s="153"/>
      <c r="AC320" s="166">
        <f>IF(AA320=Tables!J$5,AB320*P320,)</f>
        <v>0</v>
      </c>
      <c r="AD320" s="157"/>
      <c r="AE320" s="157"/>
      <c r="AF320" s="45"/>
      <c r="AG320" s="144"/>
      <c r="AH320" s="40"/>
      <c r="AI320" s="40"/>
      <c r="AL320" s="146"/>
      <c r="AM320" s="146"/>
      <c r="AW320" s="40"/>
      <c r="AY320" s="40"/>
      <c r="BA320" s="40"/>
      <c r="BC320" s="40"/>
      <c r="BE320" s="40"/>
      <c r="BG320" s="40"/>
    </row>
    <row r="321" spans="1:59" s="42" customFormat="1" ht="12.75" customHeight="1">
      <c r="A321" s="144">
        <v>19320</v>
      </c>
      <c r="B321" s="146" t="s">
        <v>1229</v>
      </c>
      <c r="C321" s="147" t="s">
        <v>1230</v>
      </c>
      <c r="D321" s="146" t="s">
        <v>869</v>
      </c>
      <c r="E321" s="147" t="s">
        <v>360</v>
      </c>
      <c r="F321" s="146" t="s">
        <v>27</v>
      </c>
      <c r="G321" s="151" t="s">
        <v>165</v>
      </c>
      <c r="H321" s="151">
        <v>5788</v>
      </c>
      <c r="I321" s="151" t="s">
        <v>12</v>
      </c>
      <c r="J321" s="151" t="s">
        <v>38</v>
      </c>
      <c r="K321" s="151" t="s">
        <v>83</v>
      </c>
      <c r="L321" s="151" t="s">
        <v>342</v>
      </c>
      <c r="M321" s="151" t="s">
        <v>73</v>
      </c>
      <c r="N321" s="151" t="s">
        <v>27</v>
      </c>
      <c r="O321" s="149" t="s">
        <v>1231</v>
      </c>
      <c r="P321" s="186"/>
      <c r="Q321" s="176"/>
      <c r="R321" s="40"/>
      <c r="S321" s="40"/>
      <c r="T321" s="40"/>
      <c r="U321" s="40"/>
      <c r="V321" s="40"/>
      <c r="W321" s="40"/>
      <c r="X321" s="41"/>
      <c r="Y321" s="41"/>
      <c r="Z321" s="40"/>
      <c r="AA321" s="187"/>
      <c r="AB321" s="153"/>
      <c r="AC321" s="166">
        <f>IF(AA321=Tables!J$5,AB321*P321,)</f>
        <v>0</v>
      </c>
      <c r="AD321" s="157"/>
      <c r="AE321" s="157"/>
      <c r="AF321" s="45"/>
      <c r="AG321" s="144"/>
      <c r="AH321" s="40"/>
      <c r="AI321" s="40"/>
      <c r="AL321" s="146"/>
      <c r="AM321" s="146"/>
      <c r="AW321" s="40"/>
      <c r="AY321" s="40"/>
      <c r="BA321" s="40"/>
      <c r="BC321" s="40"/>
      <c r="BE321" s="40"/>
      <c r="BG321" s="40"/>
    </row>
    <row r="322" spans="1:59" s="42" customFormat="1" ht="12.75" customHeight="1">
      <c r="A322" s="144">
        <v>19321</v>
      </c>
      <c r="B322" s="146" t="s">
        <v>1234</v>
      </c>
      <c r="C322" s="147" t="s">
        <v>1232</v>
      </c>
      <c r="D322" s="146" t="s">
        <v>1233</v>
      </c>
      <c r="E322" s="147" t="s">
        <v>360</v>
      </c>
      <c r="F322" s="146" t="s">
        <v>27</v>
      </c>
      <c r="G322" s="151" t="s">
        <v>165</v>
      </c>
      <c r="H322" s="151"/>
      <c r="I322" s="151" t="s">
        <v>12</v>
      </c>
      <c r="J322" s="151" t="s">
        <v>38</v>
      </c>
      <c r="K322" s="151" t="s">
        <v>107</v>
      </c>
      <c r="L322" s="151" t="s">
        <v>313</v>
      </c>
      <c r="M322" s="151" t="s">
        <v>289</v>
      </c>
      <c r="N322" s="151" t="s">
        <v>27</v>
      </c>
      <c r="O322" s="45">
        <v>43626</v>
      </c>
      <c r="P322" s="186"/>
      <c r="Q322" s="176"/>
      <c r="R322" s="40"/>
      <c r="S322" s="40"/>
      <c r="T322" s="40"/>
      <c r="U322" s="40"/>
      <c r="V322" s="40"/>
      <c r="W322" s="40"/>
      <c r="X322" s="41"/>
      <c r="Y322" s="41"/>
      <c r="Z322" s="40"/>
      <c r="AA322" s="187"/>
      <c r="AB322" s="153"/>
      <c r="AC322" s="166">
        <f>IF(AA322=Tables!J$5,AB322*P322,)</f>
        <v>0</v>
      </c>
      <c r="AD322" s="157"/>
      <c r="AE322" s="157"/>
      <c r="AF322" s="45"/>
      <c r="AG322" s="144"/>
      <c r="AH322" s="40"/>
      <c r="AI322" s="40"/>
      <c r="AL322" s="146"/>
      <c r="AM322" s="146"/>
      <c r="AW322" s="40"/>
      <c r="AY322" s="40"/>
      <c r="BA322" s="40"/>
      <c r="BC322" s="40"/>
      <c r="BE322" s="40"/>
      <c r="BG322" s="40"/>
    </row>
    <row r="323" spans="1:59" s="42" customFormat="1" ht="12.75" customHeight="1">
      <c r="A323" s="144">
        <v>19322</v>
      </c>
      <c r="B323" s="146" t="s">
        <v>1235</v>
      </c>
      <c r="C323" s="147" t="s">
        <v>1236</v>
      </c>
      <c r="D323" s="146" t="s">
        <v>1237</v>
      </c>
      <c r="E323" s="147" t="s">
        <v>360</v>
      </c>
      <c r="F323" s="146" t="s">
        <v>27</v>
      </c>
      <c r="G323" s="151" t="s">
        <v>165</v>
      </c>
      <c r="H323" s="151"/>
      <c r="I323" s="151" t="s">
        <v>16</v>
      </c>
      <c r="J323" s="151" t="s">
        <v>38</v>
      </c>
      <c r="K323" s="151" t="s">
        <v>107</v>
      </c>
      <c r="L323" s="151" t="s">
        <v>313</v>
      </c>
      <c r="M323" s="151" t="s">
        <v>289</v>
      </c>
      <c r="N323" s="151" t="s">
        <v>27</v>
      </c>
      <c r="O323" s="45">
        <v>43628</v>
      </c>
      <c r="P323" s="186"/>
      <c r="Q323" s="176"/>
      <c r="R323" s="40"/>
      <c r="S323" s="40"/>
      <c r="T323" s="40"/>
      <c r="U323" s="40"/>
      <c r="V323" s="40"/>
      <c r="W323" s="40"/>
      <c r="X323" s="41"/>
      <c r="Y323" s="41"/>
      <c r="Z323" s="40"/>
      <c r="AA323" s="187"/>
      <c r="AB323" s="153"/>
      <c r="AC323" s="166">
        <f>IF(AA323=Tables!J$5,AB323*P323,)</f>
        <v>0</v>
      </c>
      <c r="AD323" s="157"/>
      <c r="AE323" s="157"/>
      <c r="AF323" s="45"/>
      <c r="AG323" s="144"/>
      <c r="AH323" s="40"/>
      <c r="AI323" s="40"/>
      <c r="AL323" s="146"/>
      <c r="AM323" s="146"/>
      <c r="AW323" s="40"/>
      <c r="AY323" s="40"/>
      <c r="BA323" s="40"/>
      <c r="BC323" s="40"/>
      <c r="BE323" s="40"/>
      <c r="BG323" s="40"/>
    </row>
    <row r="324" spans="1:59" s="42" customFormat="1" ht="12.75" customHeight="1">
      <c r="A324" s="144">
        <v>19323</v>
      </c>
      <c r="B324" s="146" t="s">
        <v>1238</v>
      </c>
      <c r="C324" s="147" t="s">
        <v>1192</v>
      </c>
      <c r="D324" s="146" t="s">
        <v>1138</v>
      </c>
      <c r="E324" s="147" t="s">
        <v>360</v>
      </c>
      <c r="F324" s="146" t="s">
        <v>27</v>
      </c>
      <c r="G324" s="155" t="s">
        <v>165</v>
      </c>
      <c r="H324" s="151">
        <v>4721</v>
      </c>
      <c r="I324" s="155" t="s">
        <v>14</v>
      </c>
      <c r="J324" s="151" t="s">
        <v>38</v>
      </c>
      <c r="K324" s="151" t="s">
        <v>83</v>
      </c>
      <c r="L324" s="151" t="s">
        <v>790</v>
      </c>
      <c r="M324" s="151" t="s">
        <v>73</v>
      </c>
      <c r="N324" s="155" t="s">
        <v>27</v>
      </c>
      <c r="O324" s="45">
        <v>43637</v>
      </c>
      <c r="P324" s="40">
        <v>190839</v>
      </c>
      <c r="Q324" s="176"/>
      <c r="R324" s="40"/>
      <c r="S324" s="40"/>
      <c r="T324" s="40"/>
      <c r="U324" s="40"/>
      <c r="V324" s="40"/>
      <c r="W324" s="40"/>
      <c r="X324" s="41"/>
      <c r="Y324" s="41"/>
      <c r="Z324" s="40"/>
      <c r="AA324" s="152" t="s">
        <v>55</v>
      </c>
      <c r="AB324" s="153"/>
      <c r="AC324" s="166">
        <f>IF(AA324=Tables!J$5,AB324*P324,)</f>
        <v>0</v>
      </c>
      <c r="AD324" s="157"/>
      <c r="AE324" s="157"/>
      <c r="AF324" s="45"/>
      <c r="AG324" s="144"/>
      <c r="AH324" s="40"/>
      <c r="AI324" s="40"/>
      <c r="AL324" s="146" t="s">
        <v>211</v>
      </c>
      <c r="AM324" s="146" t="s">
        <v>463</v>
      </c>
      <c r="AW324" s="40"/>
      <c r="AY324" s="40"/>
      <c r="BA324" s="40"/>
      <c r="BC324" s="40"/>
      <c r="BE324" s="40"/>
      <c r="BG324" s="40"/>
    </row>
    <row r="325" spans="1:59" s="42" customFormat="1" ht="12.75" customHeight="1">
      <c r="A325" s="144">
        <v>19324</v>
      </c>
      <c r="B325" s="146" t="s">
        <v>1239</v>
      </c>
      <c r="C325" s="147" t="s">
        <v>1192</v>
      </c>
      <c r="D325" s="146" t="s">
        <v>1240</v>
      </c>
      <c r="E325" s="147" t="s">
        <v>360</v>
      </c>
      <c r="F325" s="146" t="s">
        <v>27</v>
      </c>
      <c r="G325" s="155" t="s">
        <v>165</v>
      </c>
      <c r="H325" s="151">
        <v>7900</v>
      </c>
      <c r="I325" s="155" t="s">
        <v>14</v>
      </c>
      <c r="J325" s="155" t="s">
        <v>38</v>
      </c>
      <c r="K325" s="155" t="s">
        <v>83</v>
      </c>
      <c r="L325" s="151" t="s">
        <v>790</v>
      </c>
      <c r="M325" s="151" t="s">
        <v>73</v>
      </c>
      <c r="N325" s="151" t="s">
        <v>27</v>
      </c>
      <c r="O325" s="45">
        <v>43635</v>
      </c>
      <c r="P325" s="40">
        <v>242937</v>
      </c>
      <c r="Q325" s="176"/>
      <c r="R325" s="40">
        <v>1155</v>
      </c>
      <c r="S325" s="40">
        <v>1186</v>
      </c>
      <c r="T325" s="40"/>
      <c r="U325" s="40"/>
      <c r="V325" s="40"/>
      <c r="W325" s="40"/>
      <c r="X325" s="41"/>
      <c r="Y325" s="41"/>
      <c r="Z325" s="40"/>
      <c r="AA325" s="152" t="s">
        <v>55</v>
      </c>
      <c r="AB325" s="153"/>
      <c r="AC325" s="166">
        <f>IF(AA325=Tables!J$5,AB325*P325,)</f>
        <v>0</v>
      </c>
      <c r="AD325" s="157"/>
      <c r="AE325" s="157"/>
      <c r="AF325" s="45"/>
      <c r="AG325" s="144"/>
      <c r="AH325" s="40"/>
      <c r="AI325" s="40"/>
      <c r="AL325" s="146" t="s">
        <v>211</v>
      </c>
      <c r="AM325" s="146" t="s">
        <v>463</v>
      </c>
      <c r="AW325" s="40"/>
      <c r="AY325" s="40"/>
      <c r="BA325" s="40"/>
      <c r="BC325" s="40"/>
      <c r="BE325" s="40"/>
      <c r="BG325" s="40"/>
    </row>
    <row r="326" spans="1:59" s="42" customFormat="1" ht="12.75" customHeight="1">
      <c r="A326" s="144">
        <v>19325</v>
      </c>
      <c r="B326" s="146" t="s">
        <v>1241</v>
      </c>
      <c r="C326" s="147" t="s">
        <v>1242</v>
      </c>
      <c r="D326" s="146" t="s">
        <v>1243</v>
      </c>
      <c r="E326" s="147" t="s">
        <v>360</v>
      </c>
      <c r="F326" s="146" t="s">
        <v>27</v>
      </c>
      <c r="G326" s="151" t="s">
        <v>165</v>
      </c>
      <c r="H326" s="151"/>
      <c r="I326" s="151" t="s">
        <v>12</v>
      </c>
      <c r="J326" s="151" t="s">
        <v>38</v>
      </c>
      <c r="K326" s="151" t="s">
        <v>81</v>
      </c>
      <c r="L326" s="151" t="s">
        <v>158</v>
      </c>
      <c r="M326" s="151" t="s">
        <v>289</v>
      </c>
      <c r="N326" s="151" t="s">
        <v>27</v>
      </c>
      <c r="O326" s="45">
        <v>43627</v>
      </c>
      <c r="P326" s="40">
        <v>7600</v>
      </c>
      <c r="Q326" s="176"/>
      <c r="R326" s="40">
        <v>2200</v>
      </c>
      <c r="S326" s="40"/>
      <c r="T326" s="40"/>
      <c r="U326" s="40"/>
      <c r="V326" s="40"/>
      <c r="W326" s="40"/>
      <c r="X326" s="41"/>
      <c r="Y326" s="41"/>
      <c r="Z326" s="40"/>
      <c r="AA326" s="152" t="s">
        <v>55</v>
      </c>
      <c r="AB326" s="153"/>
      <c r="AC326" s="166">
        <f>IF(AA326=Tables!J$5,AB326*P326,)</f>
        <v>0</v>
      </c>
      <c r="AD326" s="157"/>
      <c r="AE326" s="157"/>
      <c r="AF326" s="45"/>
      <c r="AG326" s="144"/>
      <c r="AH326" s="40"/>
      <c r="AI326" s="40"/>
      <c r="AL326" s="146"/>
      <c r="AM326" s="146"/>
      <c r="AW326" s="40"/>
      <c r="AY326" s="40"/>
      <c r="BA326" s="40"/>
      <c r="BC326" s="40"/>
      <c r="BE326" s="40"/>
      <c r="BG326" s="40"/>
    </row>
    <row r="327" spans="1:59" s="42" customFormat="1" ht="12.75" customHeight="1">
      <c r="A327" s="144">
        <v>19326</v>
      </c>
      <c r="B327" s="146" t="s">
        <v>1244</v>
      </c>
      <c r="C327" s="147" t="s">
        <v>1245</v>
      </c>
      <c r="D327" s="146" t="s">
        <v>1246</v>
      </c>
      <c r="E327" s="147" t="s">
        <v>360</v>
      </c>
      <c r="F327" s="146" t="s">
        <v>27</v>
      </c>
      <c r="G327" s="151" t="s">
        <v>165</v>
      </c>
      <c r="H327" s="151"/>
      <c r="I327" s="151" t="s">
        <v>12</v>
      </c>
      <c r="J327" s="151" t="s">
        <v>38</v>
      </c>
      <c r="K327" s="151" t="s">
        <v>107</v>
      </c>
      <c r="L327" s="151" t="s">
        <v>158</v>
      </c>
      <c r="M327" s="151" t="s">
        <v>289</v>
      </c>
      <c r="N327" s="151" t="s">
        <v>27</v>
      </c>
      <c r="O327" s="45">
        <v>43627</v>
      </c>
      <c r="P327" s="40">
        <v>10500</v>
      </c>
      <c r="Q327" s="176"/>
      <c r="R327" s="40">
        <v>4250</v>
      </c>
      <c r="S327" s="40"/>
      <c r="T327" s="40"/>
      <c r="U327" s="40"/>
      <c r="V327" s="40"/>
      <c r="W327" s="40"/>
      <c r="X327" s="41"/>
      <c r="Y327" s="41"/>
      <c r="Z327" s="40"/>
      <c r="AA327" s="152" t="s">
        <v>56</v>
      </c>
      <c r="AB327" s="153"/>
      <c r="AC327" s="166">
        <f>IF(AA327=Tables!J$5,AB327*P327,)</f>
        <v>0</v>
      </c>
      <c r="AD327" s="157"/>
      <c r="AE327" s="157"/>
      <c r="AF327" s="45"/>
      <c r="AG327" s="144"/>
      <c r="AH327" s="40"/>
      <c r="AI327" s="40"/>
      <c r="AL327" s="146"/>
      <c r="AM327" s="146"/>
      <c r="AW327" s="40"/>
      <c r="AY327" s="40"/>
      <c r="BA327" s="40"/>
      <c r="BC327" s="40"/>
      <c r="BE327" s="40"/>
      <c r="BG327" s="40"/>
    </row>
    <row r="328" spans="1:59" s="42" customFormat="1" ht="12.75" customHeight="1">
      <c r="A328" s="144">
        <v>19327</v>
      </c>
      <c r="B328" s="146" t="s">
        <v>1247</v>
      </c>
      <c r="C328" s="147" t="s">
        <v>1248</v>
      </c>
      <c r="D328" s="146" t="s">
        <v>1249</v>
      </c>
      <c r="E328" s="147" t="s">
        <v>1250</v>
      </c>
      <c r="F328" s="146" t="s">
        <v>27</v>
      </c>
      <c r="G328" s="151" t="s">
        <v>165</v>
      </c>
      <c r="H328" s="151"/>
      <c r="I328" s="151" t="s">
        <v>13</v>
      </c>
      <c r="J328" s="151" t="s">
        <v>38</v>
      </c>
      <c r="K328" s="151" t="s">
        <v>107</v>
      </c>
      <c r="L328" s="151" t="s">
        <v>158</v>
      </c>
      <c r="M328" s="151" t="s">
        <v>289</v>
      </c>
      <c r="N328" s="151" t="s">
        <v>27</v>
      </c>
      <c r="O328" s="45">
        <v>43627</v>
      </c>
      <c r="P328" s="40">
        <v>9488</v>
      </c>
      <c r="Q328" s="176"/>
      <c r="R328" s="40"/>
      <c r="S328" s="40"/>
      <c r="T328" s="40"/>
      <c r="U328" s="40"/>
      <c r="V328" s="40"/>
      <c r="W328" s="40"/>
      <c r="X328" s="41"/>
      <c r="Y328" s="41"/>
      <c r="Z328" s="40"/>
      <c r="AA328" s="152" t="s">
        <v>56</v>
      </c>
      <c r="AB328" s="153"/>
      <c r="AC328" s="166">
        <f>IF(AA328=Tables!J$5,AB328*P328,)</f>
        <v>0</v>
      </c>
      <c r="AD328" s="157"/>
      <c r="AE328" s="157"/>
      <c r="AF328" s="45"/>
      <c r="AG328" s="144"/>
      <c r="AH328" s="40"/>
      <c r="AI328" s="40"/>
      <c r="AL328" s="146"/>
      <c r="AM328" s="146"/>
      <c r="AW328" s="40"/>
      <c r="AY328" s="40"/>
      <c r="BA328" s="40"/>
      <c r="BC328" s="40"/>
      <c r="BE328" s="40"/>
      <c r="BG328" s="40"/>
    </row>
    <row r="329" spans="1:59" s="42" customFormat="1" ht="12.75" customHeight="1">
      <c r="A329" s="144">
        <v>19328</v>
      </c>
      <c r="B329" s="146" t="s">
        <v>1251</v>
      </c>
      <c r="C329" s="147" t="s">
        <v>1252</v>
      </c>
      <c r="D329" s="146"/>
      <c r="E329" s="147" t="s">
        <v>524</v>
      </c>
      <c r="F329" s="146" t="s">
        <v>27</v>
      </c>
      <c r="G329" s="155" t="s">
        <v>165</v>
      </c>
      <c r="H329" s="151">
        <v>23792</v>
      </c>
      <c r="I329" s="155" t="s">
        <v>13</v>
      </c>
      <c r="J329" s="155" t="s">
        <v>37</v>
      </c>
      <c r="K329" s="155" t="s">
        <v>83</v>
      </c>
      <c r="L329" s="155" t="s">
        <v>72</v>
      </c>
      <c r="M329" s="155" t="s">
        <v>73</v>
      </c>
      <c r="N329" s="155" t="s">
        <v>27</v>
      </c>
      <c r="O329" s="45"/>
      <c r="P329" s="186"/>
      <c r="Q329" s="176"/>
      <c r="R329" s="40"/>
      <c r="S329" s="40"/>
      <c r="T329" s="40"/>
      <c r="U329" s="40"/>
      <c r="V329" s="40"/>
      <c r="W329" s="40"/>
      <c r="X329" s="41"/>
      <c r="Y329" s="41"/>
      <c r="Z329" s="40"/>
      <c r="AA329" s="152"/>
      <c r="AB329" s="153"/>
      <c r="AC329" s="166">
        <f>IF(AA329=Tables!J$5,AB329*P329,)</f>
        <v>0</v>
      </c>
      <c r="AD329" s="157"/>
      <c r="AE329" s="157"/>
      <c r="AF329" s="45"/>
      <c r="AG329" s="144"/>
      <c r="AH329" s="40"/>
      <c r="AI329" s="40"/>
      <c r="AL329" s="146" t="s">
        <v>1253</v>
      </c>
      <c r="AM329" s="146" t="s">
        <v>1254</v>
      </c>
      <c r="AW329" s="40"/>
      <c r="AY329" s="40"/>
      <c r="BA329" s="40"/>
      <c r="BC329" s="40"/>
      <c r="BE329" s="40"/>
      <c r="BG329" s="40"/>
    </row>
    <row r="330" spans="1:59" s="42" customFormat="1" ht="12.75" customHeight="1">
      <c r="A330" s="144">
        <v>19329</v>
      </c>
      <c r="B330" s="146" t="s">
        <v>1255</v>
      </c>
      <c r="C330" s="147" t="s">
        <v>920</v>
      </c>
      <c r="D330" s="146" t="s">
        <v>1256</v>
      </c>
      <c r="E330" s="147" t="s">
        <v>1257</v>
      </c>
      <c r="F330" s="146" t="s">
        <v>27</v>
      </c>
      <c r="G330" s="151" t="s">
        <v>166</v>
      </c>
      <c r="H330" s="151"/>
      <c r="I330" s="155" t="s">
        <v>279</v>
      </c>
      <c r="J330" s="155" t="s">
        <v>38</v>
      </c>
      <c r="K330" s="151" t="s">
        <v>83</v>
      </c>
      <c r="L330" s="155" t="s">
        <v>71</v>
      </c>
      <c r="M330" s="155" t="s">
        <v>77</v>
      </c>
      <c r="N330" s="155" t="s">
        <v>27</v>
      </c>
      <c r="O330" s="45"/>
      <c r="P330" s="186"/>
      <c r="Q330" s="176"/>
      <c r="R330" s="40"/>
      <c r="S330" s="40"/>
      <c r="T330" s="40"/>
      <c r="U330" s="40"/>
      <c r="V330" s="40"/>
      <c r="W330" s="40"/>
      <c r="X330" s="41"/>
      <c r="Y330" s="41"/>
      <c r="Z330" s="40"/>
      <c r="AA330" s="152"/>
      <c r="AB330" s="153"/>
      <c r="AC330" s="166">
        <f>IF(AA330=Tables!J$5,AB330*P330,)</f>
        <v>0</v>
      </c>
      <c r="AD330" s="157"/>
      <c r="AE330" s="157"/>
      <c r="AF330" s="45"/>
      <c r="AG330" s="144"/>
      <c r="AH330" s="40"/>
      <c r="AI330" s="40"/>
      <c r="AL330" s="146"/>
      <c r="AM330" s="146"/>
      <c r="AW330" s="40"/>
      <c r="AY330" s="40"/>
      <c r="BA330" s="40"/>
      <c r="BC330" s="40"/>
      <c r="BE330" s="40"/>
      <c r="BG330" s="40"/>
    </row>
    <row r="331" spans="1:59" s="42" customFormat="1" ht="12.75" customHeight="1">
      <c r="A331" s="144">
        <v>19330</v>
      </c>
      <c r="B331" s="146" t="s">
        <v>1258</v>
      </c>
      <c r="C331" s="147" t="s">
        <v>1259</v>
      </c>
      <c r="D331" s="146" t="s">
        <v>869</v>
      </c>
      <c r="E331" s="147" t="s">
        <v>360</v>
      </c>
      <c r="F331" s="146" t="s">
        <v>27</v>
      </c>
      <c r="G331" s="151" t="s">
        <v>165</v>
      </c>
      <c r="H331" s="151">
        <v>162</v>
      </c>
      <c r="I331" s="155" t="s">
        <v>12</v>
      </c>
      <c r="J331" s="155" t="s">
        <v>38</v>
      </c>
      <c r="K331" s="151" t="s">
        <v>83</v>
      </c>
      <c r="L331" s="155" t="s">
        <v>342</v>
      </c>
      <c r="M331" s="155" t="s">
        <v>73</v>
      </c>
      <c r="N331" s="155" t="s">
        <v>27</v>
      </c>
      <c r="O331" s="45">
        <v>43636</v>
      </c>
      <c r="P331" s="40">
        <v>21907</v>
      </c>
      <c r="Q331" s="176"/>
      <c r="R331" s="40"/>
      <c r="S331" s="40"/>
      <c r="T331" s="40"/>
      <c r="U331" s="40"/>
      <c r="V331" s="40"/>
      <c r="W331" s="40"/>
      <c r="X331" s="41"/>
      <c r="Y331" s="41"/>
      <c r="Z331" s="40"/>
      <c r="AA331" s="152"/>
      <c r="AB331" s="153"/>
      <c r="AC331" s="166">
        <f>IF(AA331=Tables!J$5,AB331*P331,)</f>
        <v>0</v>
      </c>
      <c r="AD331" s="157"/>
      <c r="AE331" s="157"/>
      <c r="AF331" s="45"/>
      <c r="AG331" s="144"/>
      <c r="AH331" s="40"/>
      <c r="AI331" s="40"/>
      <c r="AM331" s="146"/>
      <c r="AW331" s="40"/>
      <c r="AY331" s="40"/>
      <c r="BA331" s="40"/>
      <c r="BC331" s="40"/>
      <c r="BE331" s="40"/>
      <c r="BG331" s="40"/>
    </row>
    <row r="332" spans="1:59" s="42" customFormat="1" ht="12.75" customHeight="1">
      <c r="A332" s="144">
        <v>19331</v>
      </c>
      <c r="B332" s="146" t="s">
        <v>1260</v>
      </c>
      <c r="C332" s="147" t="s">
        <v>1261</v>
      </c>
      <c r="D332" s="146" t="s">
        <v>1262</v>
      </c>
      <c r="E332" s="147" t="s">
        <v>360</v>
      </c>
      <c r="F332" s="146" t="s">
        <v>27</v>
      </c>
      <c r="G332" s="151" t="s">
        <v>165</v>
      </c>
      <c r="H332" s="151"/>
      <c r="I332" s="151" t="s">
        <v>12</v>
      </c>
      <c r="J332" s="155" t="s">
        <v>38</v>
      </c>
      <c r="K332" s="151" t="s">
        <v>107</v>
      </c>
      <c r="L332" s="155" t="s">
        <v>158</v>
      </c>
      <c r="M332" s="155" t="s">
        <v>289</v>
      </c>
      <c r="N332" s="155" t="s">
        <v>27</v>
      </c>
      <c r="O332" s="149">
        <v>43637</v>
      </c>
      <c r="P332" s="40">
        <v>14933</v>
      </c>
      <c r="Q332" s="176"/>
      <c r="R332" s="40"/>
      <c r="S332" s="40"/>
      <c r="T332" s="40"/>
      <c r="U332" s="40"/>
      <c r="V332" s="40"/>
      <c r="W332" s="40"/>
      <c r="X332" s="41"/>
      <c r="Y332" s="41"/>
      <c r="Z332" s="40"/>
      <c r="AA332" s="152" t="s">
        <v>55</v>
      </c>
      <c r="AB332" s="153"/>
      <c r="AC332" s="166">
        <f>IF(AA332=Tables!J$5,AB332*P332,)</f>
        <v>0</v>
      </c>
      <c r="AD332" s="157"/>
      <c r="AE332" s="157"/>
      <c r="AF332" s="45"/>
      <c r="AG332" s="144"/>
      <c r="AH332" s="40"/>
      <c r="AI332" s="40"/>
      <c r="AW332" s="40"/>
      <c r="AY332" s="40"/>
      <c r="BA332" s="40"/>
      <c r="BC332" s="40"/>
      <c r="BE332" s="40"/>
      <c r="BG332" s="40"/>
    </row>
    <row r="333" spans="1:59" s="42" customFormat="1" ht="12.75" customHeight="1">
      <c r="A333" s="144">
        <v>19332</v>
      </c>
      <c r="B333" s="146" t="s">
        <v>1263</v>
      </c>
      <c r="C333" s="147" t="s">
        <v>1264</v>
      </c>
      <c r="D333" s="146" t="s">
        <v>671</v>
      </c>
      <c r="E333" s="147" t="s">
        <v>503</v>
      </c>
      <c r="F333" s="146" t="s">
        <v>27</v>
      </c>
      <c r="G333" s="151" t="s">
        <v>165</v>
      </c>
      <c r="H333" s="151"/>
      <c r="I333" s="151" t="s">
        <v>12</v>
      </c>
      <c r="J333" s="151" t="s">
        <v>38</v>
      </c>
      <c r="K333" s="151" t="s">
        <v>107</v>
      </c>
      <c r="L333" s="151" t="s">
        <v>158</v>
      </c>
      <c r="M333" s="151" t="s">
        <v>289</v>
      </c>
      <c r="N333" s="151" t="s">
        <v>27</v>
      </c>
      <c r="O333" s="45">
        <v>43639</v>
      </c>
      <c r="P333" s="40">
        <v>4500</v>
      </c>
      <c r="Q333" s="176"/>
      <c r="R333" s="40"/>
      <c r="S333" s="40"/>
      <c r="T333" s="40"/>
      <c r="U333" s="40"/>
      <c r="V333" s="40"/>
      <c r="W333" s="40"/>
      <c r="X333" s="41"/>
      <c r="Y333" s="41"/>
      <c r="Z333" s="40"/>
      <c r="AA333" s="152" t="s">
        <v>56</v>
      </c>
      <c r="AB333" s="153"/>
      <c r="AC333" s="166">
        <f>IF(AA333=Tables!J$5,AB333*P333,)</f>
        <v>0</v>
      </c>
      <c r="AD333" s="157"/>
      <c r="AE333" s="157"/>
      <c r="AF333" s="45"/>
      <c r="AG333" s="144"/>
      <c r="AH333" s="40"/>
      <c r="AI333" s="40"/>
      <c r="AL333" s="146"/>
      <c r="AM333" s="146"/>
      <c r="AW333" s="40"/>
      <c r="AY333" s="40"/>
      <c r="BA333" s="40"/>
      <c r="BC333" s="40"/>
      <c r="BE333" s="40"/>
      <c r="BG333" s="40"/>
    </row>
    <row r="334" spans="1:59" s="42" customFormat="1" ht="12.75" customHeight="1">
      <c r="A334" s="144">
        <v>19333</v>
      </c>
      <c r="B334" s="146" t="s">
        <v>1265</v>
      </c>
      <c r="C334" s="147" t="s">
        <v>1266</v>
      </c>
      <c r="D334" s="146" t="s">
        <v>1267</v>
      </c>
      <c r="E334" s="147" t="s">
        <v>1268</v>
      </c>
      <c r="F334" s="146" t="s">
        <v>27</v>
      </c>
      <c r="G334" s="151" t="s">
        <v>165</v>
      </c>
      <c r="H334" s="151"/>
      <c r="I334" s="151" t="s">
        <v>12</v>
      </c>
      <c r="J334" s="151" t="s">
        <v>38</v>
      </c>
      <c r="K334" s="151" t="s">
        <v>107</v>
      </c>
      <c r="L334" s="151" t="s">
        <v>158</v>
      </c>
      <c r="M334" s="151" t="s">
        <v>289</v>
      </c>
      <c r="N334" s="151" t="s">
        <v>27</v>
      </c>
      <c r="O334" s="45">
        <v>43645</v>
      </c>
      <c r="P334" s="40">
        <v>4922</v>
      </c>
      <c r="Q334" s="176"/>
      <c r="R334" s="40"/>
      <c r="S334" s="40"/>
      <c r="T334" s="40"/>
      <c r="U334" s="40"/>
      <c r="V334" s="40"/>
      <c r="W334" s="40"/>
      <c r="X334" s="41"/>
      <c r="Y334" s="41"/>
      <c r="Z334" s="40"/>
      <c r="AA334" s="152" t="s">
        <v>56</v>
      </c>
      <c r="AB334" s="153"/>
      <c r="AC334" s="166">
        <f>IF(AA334=Tables!J$5,AB334*P334,)</f>
        <v>0</v>
      </c>
      <c r="AD334" s="157"/>
      <c r="AE334" s="157"/>
      <c r="AF334" s="45"/>
      <c r="AG334" s="144"/>
      <c r="AH334" s="40"/>
      <c r="AI334" s="40"/>
      <c r="AM334" s="146"/>
      <c r="AW334" s="40"/>
      <c r="AY334" s="40"/>
      <c r="BA334" s="40"/>
      <c r="BC334" s="40"/>
      <c r="BE334" s="40"/>
      <c r="BG334" s="40"/>
    </row>
    <row r="335" spans="1:59" s="42" customFormat="1" ht="12.75" customHeight="1">
      <c r="A335" s="144">
        <v>19334</v>
      </c>
      <c r="B335" s="146" t="s">
        <v>1269</v>
      </c>
      <c r="C335" s="147" t="s">
        <v>1270</v>
      </c>
      <c r="D335" s="146" t="s">
        <v>862</v>
      </c>
      <c r="E335" s="147" t="s">
        <v>375</v>
      </c>
      <c r="F335" s="146" t="s">
        <v>27</v>
      </c>
      <c r="G335" s="151" t="s">
        <v>165</v>
      </c>
      <c r="H335" s="151"/>
      <c r="I335" s="155" t="s">
        <v>12</v>
      </c>
      <c r="J335" s="155" t="s">
        <v>38</v>
      </c>
      <c r="K335" s="155" t="s">
        <v>107</v>
      </c>
      <c r="L335" s="151" t="s">
        <v>158</v>
      </c>
      <c r="M335" s="151" t="s">
        <v>289</v>
      </c>
      <c r="N335" s="151" t="s">
        <v>27</v>
      </c>
      <c r="O335" s="45">
        <v>43637</v>
      </c>
      <c r="P335" s="40">
        <v>3993</v>
      </c>
      <c r="Q335" s="176"/>
      <c r="R335" s="40"/>
      <c r="S335" s="40"/>
      <c r="T335" s="40"/>
      <c r="U335" s="40"/>
      <c r="V335" s="40"/>
      <c r="W335" s="40"/>
      <c r="X335" s="41"/>
      <c r="Y335" s="41"/>
      <c r="Z335" s="40"/>
      <c r="AA335" s="152" t="s">
        <v>56</v>
      </c>
      <c r="AB335" s="153"/>
      <c r="AC335" s="166">
        <f>IF(AA335=Tables!J$5,AB335*P335,)</f>
        <v>0</v>
      </c>
      <c r="AD335" s="157"/>
      <c r="AE335" s="157"/>
      <c r="AF335" s="45"/>
      <c r="AG335" s="144"/>
      <c r="AH335" s="40"/>
      <c r="AI335" s="40"/>
      <c r="AL335" s="146"/>
      <c r="AM335" s="146"/>
      <c r="AW335" s="40"/>
      <c r="AY335" s="40"/>
      <c r="BA335" s="40"/>
      <c r="BC335" s="40"/>
      <c r="BE335" s="40"/>
      <c r="BG335" s="40"/>
    </row>
    <row r="336" spans="1:59" s="42" customFormat="1" ht="12.75" customHeight="1">
      <c r="A336" s="144">
        <v>19335</v>
      </c>
      <c r="B336" s="146" t="s">
        <v>1271</v>
      </c>
      <c r="C336" s="147" t="s">
        <v>362</v>
      </c>
      <c r="D336" s="146" t="s">
        <v>1272</v>
      </c>
      <c r="E336" s="147" t="s">
        <v>360</v>
      </c>
      <c r="F336" s="146" t="s">
        <v>27</v>
      </c>
      <c r="G336" s="151" t="s">
        <v>165</v>
      </c>
      <c r="H336" s="151"/>
      <c r="I336" s="151" t="s">
        <v>12</v>
      </c>
      <c r="J336" s="151" t="s">
        <v>37</v>
      </c>
      <c r="K336" s="151" t="s">
        <v>83</v>
      </c>
      <c r="L336" s="151" t="s">
        <v>72</v>
      </c>
      <c r="M336" s="151" t="s">
        <v>73</v>
      </c>
      <c r="N336" s="151" t="s">
        <v>27</v>
      </c>
      <c r="O336" s="45">
        <v>43657</v>
      </c>
      <c r="P336" s="40">
        <v>67702</v>
      </c>
      <c r="Q336" s="176"/>
      <c r="R336" s="40"/>
      <c r="S336" s="40"/>
      <c r="T336" s="40"/>
      <c r="U336" s="40"/>
      <c r="V336" s="40"/>
      <c r="W336" s="40"/>
      <c r="X336" s="41"/>
      <c r="Y336" s="41"/>
      <c r="Z336" s="40"/>
      <c r="AA336" s="152" t="s">
        <v>55</v>
      </c>
      <c r="AB336" s="153"/>
      <c r="AC336" s="166">
        <f>IF(AA336=Tables!J$5,AB336*P336,)</f>
        <v>0</v>
      </c>
      <c r="AD336" s="157"/>
      <c r="AE336" s="157"/>
      <c r="AF336" s="45"/>
      <c r="AG336" s="144"/>
      <c r="AH336" s="40"/>
      <c r="AI336" s="40"/>
      <c r="AL336" s="146" t="s">
        <v>211</v>
      </c>
      <c r="AM336" s="146" t="s">
        <v>1324</v>
      </c>
      <c r="AW336" s="40"/>
      <c r="AY336" s="40"/>
      <c r="BA336" s="40"/>
      <c r="BC336" s="40"/>
      <c r="BE336" s="40"/>
      <c r="BG336" s="40"/>
    </row>
    <row r="337" spans="1:59" s="42" customFormat="1" ht="12.75" customHeight="1">
      <c r="A337" s="144">
        <v>19336</v>
      </c>
      <c r="B337" s="146" t="s">
        <v>1273</v>
      </c>
      <c r="C337" s="147" t="s">
        <v>1274</v>
      </c>
      <c r="D337" s="146" t="s">
        <v>576</v>
      </c>
      <c r="E337" s="147" t="s">
        <v>577</v>
      </c>
      <c r="F337" s="146" t="s">
        <v>27</v>
      </c>
      <c r="G337" s="151" t="s">
        <v>165</v>
      </c>
      <c r="H337" s="151"/>
      <c r="I337" s="151" t="s">
        <v>14</v>
      </c>
      <c r="J337" s="151" t="s">
        <v>38</v>
      </c>
      <c r="K337" s="151" t="s">
        <v>81</v>
      </c>
      <c r="L337" s="151" t="s">
        <v>158</v>
      </c>
      <c r="M337" s="151" t="s">
        <v>289</v>
      </c>
      <c r="N337" s="151" t="s">
        <v>27</v>
      </c>
      <c r="O337" s="45">
        <v>43637</v>
      </c>
      <c r="P337" s="40">
        <v>27978</v>
      </c>
      <c r="Q337" s="176"/>
      <c r="R337" s="40"/>
      <c r="S337" s="40"/>
      <c r="T337" s="40"/>
      <c r="U337" s="40"/>
      <c r="V337" s="40"/>
      <c r="W337" s="40"/>
      <c r="X337" s="41"/>
      <c r="Y337" s="41"/>
      <c r="Z337" s="40"/>
      <c r="AA337" s="152" t="s">
        <v>55</v>
      </c>
      <c r="AB337" s="153"/>
      <c r="AC337" s="166">
        <f>IF(AA337=Tables!J$5,AB337*P337,)</f>
        <v>0</v>
      </c>
      <c r="AD337" s="157"/>
      <c r="AE337" s="157"/>
      <c r="AF337" s="45"/>
      <c r="AG337" s="144"/>
      <c r="AH337" s="40"/>
      <c r="AI337" s="40"/>
      <c r="AK337" s="146"/>
      <c r="AW337" s="40"/>
      <c r="AY337" s="40"/>
      <c r="BA337" s="40"/>
      <c r="BC337" s="40"/>
      <c r="BE337" s="40"/>
      <c r="BG337" s="40"/>
    </row>
    <row r="338" spans="1:59" s="42" customFormat="1" ht="12.75" customHeight="1">
      <c r="A338" s="144">
        <v>19337</v>
      </c>
      <c r="B338" s="146" t="s">
        <v>1275</v>
      </c>
      <c r="C338" s="147" t="s">
        <v>1276</v>
      </c>
      <c r="D338" s="146" t="s">
        <v>1277</v>
      </c>
      <c r="E338" s="147" t="s">
        <v>1278</v>
      </c>
      <c r="F338" s="146" t="s">
        <v>27</v>
      </c>
      <c r="G338" s="151" t="s">
        <v>165</v>
      </c>
      <c r="H338" s="151">
        <v>2668</v>
      </c>
      <c r="I338" s="151" t="s">
        <v>12</v>
      </c>
      <c r="J338" s="151" t="s">
        <v>38</v>
      </c>
      <c r="K338" s="151" t="s">
        <v>83</v>
      </c>
      <c r="L338" s="151" t="s">
        <v>342</v>
      </c>
      <c r="M338" s="151" t="s">
        <v>73</v>
      </c>
      <c r="N338" s="151" t="s">
        <v>27</v>
      </c>
      <c r="O338" s="45">
        <v>43643</v>
      </c>
      <c r="P338" s="40">
        <v>85732</v>
      </c>
      <c r="Q338" s="176"/>
      <c r="R338" s="40"/>
      <c r="S338" s="40"/>
      <c r="T338" s="40"/>
      <c r="U338" s="40"/>
      <c r="V338" s="40"/>
      <c r="W338" s="40"/>
      <c r="X338" s="41"/>
      <c r="Y338" s="41"/>
      <c r="Z338" s="40"/>
      <c r="AA338" s="187"/>
      <c r="AB338" s="153"/>
      <c r="AC338" s="166">
        <f>IF(AA338=Tables!J$5,AB338*P338,)</f>
        <v>0</v>
      </c>
      <c r="AD338" s="157"/>
      <c r="AE338" s="157"/>
      <c r="AF338" s="45"/>
      <c r="AG338" s="144"/>
      <c r="AH338" s="40"/>
      <c r="AI338" s="40"/>
      <c r="AL338" s="146"/>
      <c r="AM338" s="146"/>
      <c r="AO338" s="146"/>
      <c r="AQ338" s="146"/>
      <c r="AW338" s="40"/>
      <c r="AY338" s="40"/>
      <c r="BA338" s="40"/>
      <c r="BC338" s="40"/>
      <c r="BE338" s="40"/>
      <c r="BG338" s="40"/>
    </row>
    <row r="339" spans="1:59" s="42" customFormat="1" ht="12.75" customHeight="1">
      <c r="A339" s="144">
        <v>19338</v>
      </c>
      <c r="B339" s="146" t="s">
        <v>1279</v>
      </c>
      <c r="C339" s="147" t="s">
        <v>1280</v>
      </c>
      <c r="D339" s="146" t="s">
        <v>388</v>
      </c>
      <c r="E339" s="147" t="s">
        <v>375</v>
      </c>
      <c r="F339" s="146" t="s">
        <v>27</v>
      </c>
      <c r="G339" s="151" t="s">
        <v>165</v>
      </c>
      <c r="H339" s="151"/>
      <c r="I339" s="151" t="s">
        <v>12</v>
      </c>
      <c r="J339" s="151" t="s">
        <v>38</v>
      </c>
      <c r="K339" s="151" t="s">
        <v>107</v>
      </c>
      <c r="L339" s="151" t="s">
        <v>158</v>
      </c>
      <c r="M339" s="151" t="s">
        <v>289</v>
      </c>
      <c r="N339" s="151" t="s">
        <v>27</v>
      </c>
      <c r="O339" s="45">
        <v>43640</v>
      </c>
      <c r="P339" s="40">
        <v>995</v>
      </c>
      <c r="Q339" s="176"/>
      <c r="R339" s="40"/>
      <c r="S339" s="40"/>
      <c r="T339" s="40"/>
      <c r="U339" s="40"/>
      <c r="V339" s="40"/>
      <c r="W339" s="40"/>
      <c r="X339" s="41"/>
      <c r="Y339" s="41"/>
      <c r="Z339" s="40"/>
      <c r="AA339" s="152" t="s">
        <v>56</v>
      </c>
      <c r="AB339" s="153"/>
      <c r="AC339" s="166">
        <f>IF(AA339=Tables!J$5,AB339*P339,)</f>
        <v>0</v>
      </c>
      <c r="AD339" s="157"/>
      <c r="AE339" s="157"/>
      <c r="AF339" s="45"/>
      <c r="AG339" s="144"/>
      <c r="AH339" s="40"/>
      <c r="AI339" s="40"/>
      <c r="AL339" s="146"/>
      <c r="AM339" s="146"/>
      <c r="AW339" s="40"/>
      <c r="AY339" s="40"/>
      <c r="BA339" s="40"/>
      <c r="BC339" s="40"/>
      <c r="BE339" s="40"/>
      <c r="BG339" s="40"/>
    </row>
    <row r="340" spans="1:59" s="42" customFormat="1" ht="12.75" customHeight="1">
      <c r="A340" s="144">
        <v>19339</v>
      </c>
      <c r="B340" s="146" t="s">
        <v>1281</v>
      </c>
      <c r="C340" s="147" t="s">
        <v>1301</v>
      </c>
      <c r="D340" s="146" t="s">
        <v>1282</v>
      </c>
      <c r="E340" s="147" t="s">
        <v>375</v>
      </c>
      <c r="F340" s="146" t="s">
        <v>27</v>
      </c>
      <c r="G340" s="151" t="s">
        <v>165</v>
      </c>
      <c r="H340" s="151">
        <v>830</v>
      </c>
      <c r="I340" s="151" t="s">
        <v>12</v>
      </c>
      <c r="J340" s="151" t="s">
        <v>145</v>
      </c>
      <c r="K340" s="151" t="s">
        <v>83</v>
      </c>
      <c r="L340" s="151" t="s">
        <v>72</v>
      </c>
      <c r="M340" s="151" t="s">
        <v>73</v>
      </c>
      <c r="N340" s="151" t="s">
        <v>27</v>
      </c>
      <c r="O340" s="45">
        <v>43647</v>
      </c>
      <c r="P340" s="186"/>
      <c r="Q340" s="176"/>
      <c r="R340" s="40"/>
      <c r="S340" s="40"/>
      <c r="T340" s="40"/>
      <c r="U340" s="40"/>
      <c r="V340" s="40"/>
      <c r="W340" s="40"/>
      <c r="X340" s="41"/>
      <c r="Y340" s="41"/>
      <c r="Z340" s="40"/>
      <c r="AA340" s="152" t="s">
        <v>54</v>
      </c>
      <c r="AB340" s="153"/>
      <c r="AC340" s="166">
        <f>IF(AA340=Tables!J$5,AB340*P340,)</f>
        <v>0</v>
      </c>
      <c r="AD340" s="157"/>
      <c r="AE340" s="157"/>
      <c r="AF340" s="45"/>
      <c r="AG340" s="144"/>
      <c r="AH340" s="40"/>
      <c r="AI340" s="40"/>
      <c r="AL340" s="42" t="s">
        <v>211</v>
      </c>
      <c r="AM340" s="146" t="s">
        <v>818</v>
      </c>
      <c r="AW340" s="40"/>
      <c r="AY340" s="40"/>
      <c r="BA340" s="40"/>
      <c r="BC340" s="40"/>
      <c r="BE340" s="40"/>
      <c r="BG340" s="40"/>
    </row>
    <row r="341" spans="1:59" s="42" customFormat="1" ht="12.75" customHeight="1">
      <c r="A341" s="144">
        <v>19340</v>
      </c>
      <c r="B341" s="146" t="s">
        <v>1283</v>
      </c>
      <c r="C341" s="147" t="s">
        <v>1284</v>
      </c>
      <c r="D341" s="146" t="s">
        <v>359</v>
      </c>
      <c r="E341" s="147" t="s">
        <v>1278</v>
      </c>
      <c r="F341" s="146" t="s">
        <v>27</v>
      </c>
      <c r="G341" s="151" t="s">
        <v>165</v>
      </c>
      <c r="H341" s="151"/>
      <c r="I341" s="151" t="s">
        <v>16</v>
      </c>
      <c r="J341" s="151" t="s">
        <v>37</v>
      </c>
      <c r="K341" s="151" t="s">
        <v>107</v>
      </c>
      <c r="L341" s="151" t="s">
        <v>313</v>
      </c>
      <c r="M341" s="151" t="s">
        <v>289</v>
      </c>
      <c r="N341" s="155" t="s">
        <v>27</v>
      </c>
      <c r="O341" s="45">
        <v>43644</v>
      </c>
      <c r="P341" s="186"/>
      <c r="Q341" s="176"/>
      <c r="R341" s="40"/>
      <c r="S341" s="40"/>
      <c r="T341" s="40"/>
      <c r="U341" s="40"/>
      <c r="V341" s="40"/>
      <c r="W341" s="40"/>
      <c r="X341" s="41"/>
      <c r="Y341" s="41"/>
      <c r="Z341" s="40"/>
      <c r="AA341" s="187"/>
      <c r="AB341" s="153"/>
      <c r="AC341" s="166">
        <f>IF(AA341=Tables!J$5,AB341*P341,)</f>
        <v>0</v>
      </c>
      <c r="AD341" s="157"/>
      <c r="AE341" s="157"/>
      <c r="AF341" s="45"/>
      <c r="AG341" s="144"/>
      <c r="AH341" s="40"/>
      <c r="AI341" s="40"/>
      <c r="AW341" s="40"/>
      <c r="AY341" s="40"/>
      <c r="BA341" s="40"/>
      <c r="BC341" s="40"/>
      <c r="BE341" s="40"/>
      <c r="BG341" s="40"/>
    </row>
    <row r="342" spans="1:59" s="42" customFormat="1" ht="12.75" customHeight="1">
      <c r="A342" s="144">
        <v>19341</v>
      </c>
      <c r="B342" s="146" t="s">
        <v>1285</v>
      </c>
      <c r="C342" s="147" t="s">
        <v>966</v>
      </c>
      <c r="D342" s="146" t="s">
        <v>1150</v>
      </c>
      <c r="E342" s="147" t="s">
        <v>360</v>
      </c>
      <c r="F342" s="146" t="s">
        <v>27</v>
      </c>
      <c r="G342" s="151" t="s">
        <v>165</v>
      </c>
      <c r="H342" s="151"/>
      <c r="I342" s="155" t="s">
        <v>12</v>
      </c>
      <c r="J342" s="151" t="s">
        <v>37</v>
      </c>
      <c r="K342" s="151" t="s">
        <v>107</v>
      </c>
      <c r="L342" s="151" t="s">
        <v>790</v>
      </c>
      <c r="M342" s="155" t="s">
        <v>73</v>
      </c>
      <c r="N342" s="155" t="s">
        <v>27</v>
      </c>
      <c r="O342" s="45">
        <v>43658</v>
      </c>
      <c r="P342" s="40">
        <v>249195</v>
      </c>
      <c r="Q342" s="176"/>
      <c r="R342" s="40"/>
      <c r="S342" s="40"/>
      <c r="T342" s="40"/>
      <c r="U342" s="40"/>
      <c r="V342" s="40"/>
      <c r="W342" s="40"/>
      <c r="X342" s="41"/>
      <c r="Y342" s="41"/>
      <c r="Z342" s="40"/>
      <c r="AA342" s="152" t="s">
        <v>55</v>
      </c>
      <c r="AB342" s="153"/>
      <c r="AC342" s="166">
        <f>IF(AA342=Tables!J$5,AB342*P342,)</f>
        <v>0</v>
      </c>
      <c r="AD342" s="157"/>
      <c r="AE342" s="157"/>
      <c r="AF342" s="45"/>
      <c r="AG342" s="144"/>
      <c r="AH342" s="40"/>
      <c r="AI342" s="40"/>
      <c r="AL342" s="146" t="s">
        <v>211</v>
      </c>
      <c r="AM342" s="146" t="s">
        <v>1324</v>
      </c>
      <c r="AW342" s="40"/>
      <c r="AY342" s="40"/>
      <c r="BA342" s="40"/>
      <c r="BC342" s="40"/>
      <c r="BE342" s="40"/>
      <c r="BG342" s="40"/>
    </row>
    <row r="343" spans="1:59" s="42" customFormat="1" ht="12.75" customHeight="1">
      <c r="A343" s="144">
        <v>19342</v>
      </c>
      <c r="B343" s="146" t="s">
        <v>1159</v>
      </c>
      <c r="C343" s="147" t="s">
        <v>1286</v>
      </c>
      <c r="D343" s="146" t="s">
        <v>1065</v>
      </c>
      <c r="E343" s="147" t="s">
        <v>360</v>
      </c>
      <c r="F343" s="146" t="s">
        <v>27</v>
      </c>
      <c r="G343" s="151" t="s">
        <v>165</v>
      </c>
      <c r="H343" s="151"/>
      <c r="I343" s="151" t="s">
        <v>12</v>
      </c>
      <c r="J343" s="151" t="s">
        <v>37</v>
      </c>
      <c r="K343" s="151" t="s">
        <v>107</v>
      </c>
      <c r="L343" s="155" t="s">
        <v>313</v>
      </c>
      <c r="M343" s="155" t="s">
        <v>289</v>
      </c>
      <c r="N343" s="155" t="s">
        <v>27</v>
      </c>
      <c r="O343" s="45">
        <v>43649</v>
      </c>
      <c r="P343" s="186"/>
      <c r="Q343" s="176"/>
      <c r="R343" s="40"/>
      <c r="S343" s="40"/>
      <c r="T343" s="40"/>
      <c r="U343" s="40"/>
      <c r="V343" s="40"/>
      <c r="W343" s="40"/>
      <c r="X343" s="41"/>
      <c r="Y343" s="41"/>
      <c r="Z343" s="40"/>
      <c r="AA343" s="187"/>
      <c r="AB343" s="153"/>
      <c r="AC343" s="166">
        <f>IF(AA343=Tables!J$5,AB343*P343,)</f>
        <v>0</v>
      </c>
      <c r="AD343" s="157"/>
      <c r="AE343" s="157"/>
      <c r="AF343" s="45"/>
      <c r="AG343" s="144"/>
      <c r="AH343" s="40"/>
      <c r="AI343" s="40"/>
      <c r="AL343" s="146"/>
      <c r="AM343" s="146"/>
      <c r="AW343" s="40"/>
      <c r="AY343" s="40"/>
      <c r="BA343" s="40"/>
      <c r="BC343" s="40"/>
      <c r="BE343" s="40"/>
      <c r="BG343" s="40"/>
    </row>
    <row r="344" spans="1:59" s="42" customFormat="1" ht="12.75" customHeight="1">
      <c r="A344" s="144">
        <v>19343</v>
      </c>
      <c r="B344" s="146" t="s">
        <v>1287</v>
      </c>
      <c r="C344" s="147" t="s">
        <v>1288</v>
      </c>
      <c r="D344" s="146"/>
      <c r="E344" s="147" t="s">
        <v>1289</v>
      </c>
      <c r="F344" s="146" t="s">
        <v>27</v>
      </c>
      <c r="G344" s="151" t="s">
        <v>166</v>
      </c>
      <c r="H344" s="151"/>
      <c r="I344" s="151" t="s">
        <v>16</v>
      </c>
      <c r="J344" s="151" t="s">
        <v>37</v>
      </c>
      <c r="K344" s="151" t="s">
        <v>107</v>
      </c>
      <c r="L344" s="151" t="s">
        <v>72</v>
      </c>
      <c r="M344" s="151" t="s">
        <v>73</v>
      </c>
      <c r="N344" s="151" t="s">
        <v>27</v>
      </c>
      <c r="O344" s="45">
        <v>43663</v>
      </c>
      <c r="P344" s="186"/>
      <c r="Q344" s="176"/>
      <c r="R344" s="40"/>
      <c r="S344" s="40"/>
      <c r="T344" s="40"/>
      <c r="U344" s="40"/>
      <c r="V344" s="40"/>
      <c r="W344" s="40"/>
      <c r="X344" s="41"/>
      <c r="Y344" s="41"/>
      <c r="Z344" s="40"/>
      <c r="AA344" s="152" t="s">
        <v>56</v>
      </c>
      <c r="AB344" s="153"/>
      <c r="AC344" s="166">
        <f>IF(AA344=Tables!J$5,AB344*P344,)</f>
        <v>0</v>
      </c>
      <c r="AD344" s="157"/>
      <c r="AE344" s="157"/>
      <c r="AF344" s="45"/>
      <c r="AG344" s="144"/>
      <c r="AH344" s="40"/>
      <c r="AI344" s="40"/>
      <c r="AL344" s="42" t="s">
        <v>1290</v>
      </c>
      <c r="AM344" s="146" t="s">
        <v>1291</v>
      </c>
      <c r="AW344" s="40"/>
      <c r="AY344" s="40"/>
      <c r="BA344" s="40"/>
      <c r="BC344" s="40"/>
      <c r="BE344" s="40"/>
      <c r="BG344" s="40"/>
    </row>
    <row r="345" spans="1:59" s="42" customFormat="1" ht="12.75" customHeight="1">
      <c r="A345" s="144">
        <v>19344</v>
      </c>
      <c r="B345" s="146" t="s">
        <v>1292</v>
      </c>
      <c r="C345" s="147" t="s">
        <v>1293</v>
      </c>
      <c r="D345" s="146" t="s">
        <v>1294</v>
      </c>
      <c r="E345" s="147" t="s">
        <v>375</v>
      </c>
      <c r="F345" s="146" t="s">
        <v>27</v>
      </c>
      <c r="G345" s="151" t="s">
        <v>165</v>
      </c>
      <c r="H345" s="151"/>
      <c r="I345" s="151" t="s">
        <v>14</v>
      </c>
      <c r="J345" s="151" t="s">
        <v>38</v>
      </c>
      <c r="K345" s="151" t="s">
        <v>107</v>
      </c>
      <c r="L345" s="151" t="s">
        <v>158</v>
      </c>
      <c r="M345" s="151" t="s">
        <v>289</v>
      </c>
      <c r="N345" s="151" t="s">
        <v>27</v>
      </c>
      <c r="O345" s="45">
        <v>43655</v>
      </c>
      <c r="P345" s="40">
        <v>4400</v>
      </c>
      <c r="Q345" s="176"/>
      <c r="R345" s="40"/>
      <c r="S345" s="40"/>
      <c r="T345" s="40"/>
      <c r="U345" s="40"/>
      <c r="V345" s="40"/>
      <c r="W345" s="40"/>
      <c r="X345" s="41"/>
      <c r="Y345" s="41"/>
      <c r="Z345" s="40"/>
      <c r="AA345" s="152" t="s">
        <v>56</v>
      </c>
      <c r="AB345" s="153"/>
      <c r="AC345" s="166">
        <f>IF(AA345=Tables!J$5,AB345*P345,)</f>
        <v>0</v>
      </c>
      <c r="AD345" s="157"/>
      <c r="AE345" s="157"/>
      <c r="AF345" s="45"/>
      <c r="AG345" s="144"/>
      <c r="AH345" s="40"/>
      <c r="AI345" s="40"/>
      <c r="AM345" s="146"/>
      <c r="AW345" s="40"/>
      <c r="AY345" s="40"/>
      <c r="BA345" s="40"/>
      <c r="BC345" s="40"/>
      <c r="BE345" s="40"/>
      <c r="BG345" s="40"/>
    </row>
    <row r="346" spans="1:59" s="42" customFormat="1" ht="12.75" customHeight="1">
      <c r="A346" s="144">
        <v>19345</v>
      </c>
      <c r="B346" s="146" t="s">
        <v>1295</v>
      </c>
      <c r="C346" s="147" t="s">
        <v>1296</v>
      </c>
      <c r="D346" s="146" t="s">
        <v>1297</v>
      </c>
      <c r="E346" s="147" t="s">
        <v>375</v>
      </c>
      <c r="F346" s="146" t="s">
        <v>27</v>
      </c>
      <c r="G346" s="151" t="s">
        <v>165</v>
      </c>
      <c r="H346" s="151"/>
      <c r="I346" s="151" t="s">
        <v>12</v>
      </c>
      <c r="J346" s="151" t="s">
        <v>38</v>
      </c>
      <c r="K346" s="151" t="s">
        <v>107</v>
      </c>
      <c r="L346" s="151" t="s">
        <v>158</v>
      </c>
      <c r="M346" s="151" t="s">
        <v>289</v>
      </c>
      <c r="N346" s="151" t="s">
        <v>27</v>
      </c>
      <c r="O346" s="149">
        <v>43655</v>
      </c>
      <c r="P346" s="40">
        <v>15194</v>
      </c>
      <c r="Q346" s="176"/>
      <c r="R346" s="40"/>
      <c r="S346" s="40"/>
      <c r="T346" s="40"/>
      <c r="U346" s="40"/>
      <c r="V346" s="40"/>
      <c r="W346" s="40"/>
      <c r="X346" s="41"/>
      <c r="Y346" s="41"/>
      <c r="Z346" s="40"/>
      <c r="AA346" s="152" t="s">
        <v>55</v>
      </c>
      <c r="AB346" s="153"/>
      <c r="AC346" s="166">
        <f>IF(AA346=Tables!J$5,AB346*P346,)</f>
        <v>0</v>
      </c>
      <c r="AD346" s="157"/>
      <c r="AE346" s="157"/>
      <c r="AF346" s="45"/>
      <c r="AG346" s="144"/>
      <c r="AH346" s="40"/>
      <c r="AI346" s="40"/>
      <c r="AW346" s="40"/>
      <c r="AY346" s="40"/>
      <c r="BA346" s="40"/>
      <c r="BC346" s="40"/>
      <c r="BE346" s="40"/>
      <c r="BG346" s="40"/>
    </row>
    <row r="347" spans="1:59" s="42" customFormat="1" ht="12.75" customHeight="1">
      <c r="A347" s="144">
        <v>19346</v>
      </c>
      <c r="B347" s="146" t="s">
        <v>1298</v>
      </c>
      <c r="C347" s="147" t="s">
        <v>1299</v>
      </c>
      <c r="D347" s="146" t="s">
        <v>1297</v>
      </c>
      <c r="E347" s="147" t="s">
        <v>375</v>
      </c>
      <c r="F347" s="146" t="s">
        <v>27</v>
      </c>
      <c r="G347" s="151" t="s">
        <v>165</v>
      </c>
      <c r="H347" s="151"/>
      <c r="I347" s="151" t="s">
        <v>12</v>
      </c>
      <c r="J347" s="151" t="s">
        <v>38</v>
      </c>
      <c r="K347" s="151" t="s">
        <v>107</v>
      </c>
      <c r="L347" s="151" t="s">
        <v>158</v>
      </c>
      <c r="M347" s="151" t="s">
        <v>289</v>
      </c>
      <c r="N347" s="151" t="s">
        <v>27</v>
      </c>
      <c r="O347" s="45">
        <v>43655</v>
      </c>
      <c r="P347" s="40">
        <v>7600</v>
      </c>
      <c r="Q347" s="176"/>
      <c r="R347" s="40"/>
      <c r="S347" s="40"/>
      <c r="T347" s="40"/>
      <c r="U347" s="40"/>
      <c r="V347" s="40"/>
      <c r="W347" s="40"/>
      <c r="X347" s="41"/>
      <c r="Y347" s="41"/>
      <c r="Z347" s="40"/>
      <c r="AA347" s="152" t="s">
        <v>56</v>
      </c>
      <c r="AB347" s="153"/>
      <c r="AC347" s="166">
        <f>IF(AA347=Tables!J$5,AB347*P347,)</f>
        <v>0</v>
      </c>
      <c r="AD347" s="157"/>
      <c r="AE347" s="157"/>
      <c r="AF347" s="45"/>
      <c r="AG347" s="144"/>
      <c r="AH347" s="40"/>
      <c r="AI347" s="40"/>
      <c r="AW347" s="40"/>
      <c r="AY347" s="40"/>
      <c r="BA347" s="40"/>
      <c r="BC347" s="40"/>
      <c r="BE347" s="40"/>
      <c r="BG347" s="40"/>
    </row>
    <row r="348" spans="1:59" s="42" customFormat="1" ht="12.75" customHeight="1">
      <c r="A348" s="144">
        <v>19347</v>
      </c>
      <c r="B348" s="146" t="s">
        <v>1300</v>
      </c>
      <c r="C348" s="147" t="s">
        <v>1301</v>
      </c>
      <c r="D348" s="146" t="s">
        <v>544</v>
      </c>
      <c r="E348" s="147" t="s">
        <v>360</v>
      </c>
      <c r="F348" s="146" t="s">
        <v>27</v>
      </c>
      <c r="G348" s="155" t="s">
        <v>165</v>
      </c>
      <c r="H348" s="151"/>
      <c r="I348" s="155" t="s">
        <v>12</v>
      </c>
      <c r="J348" s="151" t="s">
        <v>38</v>
      </c>
      <c r="K348" s="151" t="s">
        <v>83</v>
      </c>
      <c r="L348" s="151"/>
      <c r="M348" s="151" t="s">
        <v>73</v>
      </c>
      <c r="N348" s="155" t="s">
        <v>27</v>
      </c>
      <c r="O348" s="45">
        <v>43658</v>
      </c>
      <c r="P348" s="40">
        <v>31501</v>
      </c>
      <c r="Q348" s="176"/>
      <c r="R348" s="40"/>
      <c r="S348" s="40"/>
      <c r="T348" s="40"/>
      <c r="U348" s="40"/>
      <c r="V348" s="40"/>
      <c r="W348" s="40"/>
      <c r="X348" s="41"/>
      <c r="Y348" s="41"/>
      <c r="Z348" s="40"/>
      <c r="AA348" s="152" t="s">
        <v>55</v>
      </c>
      <c r="AB348" s="153"/>
      <c r="AC348" s="166">
        <f>IF(AA348=Tables!J$5,AB348*P348,)</f>
        <v>0</v>
      </c>
      <c r="AD348" s="157"/>
      <c r="AE348" s="157"/>
      <c r="AF348" s="45"/>
      <c r="AG348" s="144"/>
      <c r="AH348" s="40"/>
      <c r="AI348" s="40"/>
      <c r="AL348" s="146" t="s">
        <v>211</v>
      </c>
      <c r="AM348" s="146" t="s">
        <v>1323</v>
      </c>
      <c r="AW348" s="40"/>
      <c r="AY348" s="40"/>
      <c r="BA348" s="40"/>
      <c r="BC348" s="40"/>
      <c r="BE348" s="40"/>
      <c r="BG348" s="40"/>
    </row>
    <row r="349" spans="1:59" s="42" customFormat="1" ht="12.75" customHeight="1">
      <c r="A349" s="144">
        <v>19348</v>
      </c>
      <c r="B349" s="146" t="s">
        <v>1302</v>
      </c>
      <c r="C349" s="147" t="s">
        <v>1303</v>
      </c>
      <c r="D349" s="146" t="s">
        <v>1304</v>
      </c>
      <c r="E349" s="147" t="s">
        <v>1305</v>
      </c>
      <c r="F349" s="146" t="s">
        <v>27</v>
      </c>
      <c r="G349" s="151" t="s">
        <v>165</v>
      </c>
      <c r="H349" s="151"/>
      <c r="I349" s="151" t="s">
        <v>14</v>
      </c>
      <c r="J349" s="151" t="s">
        <v>38</v>
      </c>
      <c r="K349" s="151" t="s">
        <v>83</v>
      </c>
      <c r="L349" s="151" t="s">
        <v>342</v>
      </c>
      <c r="M349" s="151" t="s">
        <v>73</v>
      </c>
      <c r="N349" s="151" t="s">
        <v>27</v>
      </c>
      <c r="O349" s="45">
        <v>43655</v>
      </c>
      <c r="P349" s="40">
        <v>37864</v>
      </c>
      <c r="Q349" s="176"/>
      <c r="R349" s="40"/>
      <c r="S349" s="40"/>
      <c r="T349" s="40"/>
      <c r="U349" s="40"/>
      <c r="V349" s="40"/>
      <c r="W349" s="40"/>
      <c r="X349" s="41"/>
      <c r="Y349" s="41"/>
      <c r="Z349" s="40"/>
      <c r="AA349" s="152"/>
      <c r="AB349" s="153"/>
      <c r="AC349" s="166">
        <f>IF(AA349=Tables!J$5,AB349*P349,)</f>
        <v>0</v>
      </c>
      <c r="AD349" s="157"/>
      <c r="AE349" s="157"/>
      <c r="AF349" s="45"/>
      <c r="AG349" s="144"/>
      <c r="AH349" s="40"/>
      <c r="AI349" s="40"/>
      <c r="AW349" s="40"/>
      <c r="AY349" s="40"/>
      <c r="BA349" s="40"/>
      <c r="BC349" s="40"/>
      <c r="BE349" s="40"/>
      <c r="BG349" s="40"/>
    </row>
    <row r="350" spans="1:59" s="42" customFormat="1" ht="12.75" customHeight="1">
      <c r="A350" s="144">
        <v>19349</v>
      </c>
      <c r="B350" s="146" t="s">
        <v>1306</v>
      </c>
      <c r="C350" s="147" t="s">
        <v>1307</v>
      </c>
      <c r="D350" s="146" t="s">
        <v>628</v>
      </c>
      <c r="E350" s="147" t="s">
        <v>567</v>
      </c>
      <c r="F350" s="42" t="s">
        <v>27</v>
      </c>
      <c r="G350" s="151" t="s">
        <v>165</v>
      </c>
      <c r="H350" s="151"/>
      <c r="I350" s="151" t="s">
        <v>14</v>
      </c>
      <c r="J350" s="151" t="s">
        <v>38</v>
      </c>
      <c r="K350" s="151" t="s">
        <v>83</v>
      </c>
      <c r="L350" s="151" t="s">
        <v>342</v>
      </c>
      <c r="M350" s="151" t="s">
        <v>73</v>
      </c>
      <c r="N350" s="151" t="s">
        <v>27</v>
      </c>
      <c r="O350" s="45"/>
      <c r="P350" s="40">
        <v>38608</v>
      </c>
      <c r="Q350" s="176"/>
      <c r="R350" s="40"/>
      <c r="S350" s="40"/>
      <c r="T350" s="40"/>
      <c r="U350" s="40"/>
      <c r="V350" s="40"/>
      <c r="W350" s="40"/>
      <c r="X350" s="41"/>
      <c r="Y350" s="41"/>
      <c r="Z350" s="40"/>
      <c r="AA350" s="152" t="s">
        <v>54</v>
      </c>
      <c r="AB350" s="153"/>
      <c r="AC350" s="166">
        <f>IF(AA350=Tables!J$5,AB350*P350,)</f>
        <v>0</v>
      </c>
      <c r="AD350" s="157"/>
      <c r="AE350" s="157"/>
      <c r="AF350" s="45"/>
      <c r="AG350" s="144"/>
      <c r="AH350" s="40"/>
      <c r="AI350" s="40"/>
      <c r="AM350" s="146"/>
      <c r="AW350" s="40"/>
      <c r="AY350" s="40"/>
      <c r="BA350" s="40"/>
      <c r="BC350" s="40"/>
      <c r="BE350" s="40"/>
      <c r="BG350" s="40"/>
    </row>
    <row r="351" spans="1:59" s="42" customFormat="1" ht="12.75" customHeight="1">
      <c r="A351" s="144">
        <v>19350</v>
      </c>
      <c r="B351" s="146" t="s">
        <v>1308</v>
      </c>
      <c r="C351" s="147" t="s">
        <v>1309</v>
      </c>
      <c r="D351" s="146" t="s">
        <v>1310</v>
      </c>
      <c r="E351" s="147" t="s">
        <v>360</v>
      </c>
      <c r="F351" s="146" t="s">
        <v>27</v>
      </c>
      <c r="G351" s="151" t="s">
        <v>165</v>
      </c>
      <c r="H351" s="151"/>
      <c r="I351" s="151" t="s">
        <v>12</v>
      </c>
      <c r="J351" s="151" t="s">
        <v>38</v>
      </c>
      <c r="K351" s="151" t="s">
        <v>107</v>
      </c>
      <c r="L351" s="151" t="s">
        <v>158</v>
      </c>
      <c r="M351" s="151" t="s">
        <v>289</v>
      </c>
      <c r="N351" s="151" t="s">
        <v>27</v>
      </c>
      <c r="O351" s="45">
        <v>43658</v>
      </c>
      <c r="P351" s="40">
        <v>7598</v>
      </c>
      <c r="Q351" s="176"/>
      <c r="R351" s="40"/>
      <c r="S351" s="40"/>
      <c r="T351" s="40"/>
      <c r="U351" s="40"/>
      <c r="V351" s="40"/>
      <c r="W351" s="40"/>
      <c r="X351" s="41"/>
      <c r="Y351" s="41"/>
      <c r="Z351" s="40"/>
      <c r="AA351" s="152" t="s">
        <v>56</v>
      </c>
      <c r="AB351" s="153"/>
      <c r="AC351" s="166">
        <f>IF(AA351=Tables!J$5,AB351*P351,)</f>
        <v>0</v>
      </c>
      <c r="AD351" s="157"/>
      <c r="AE351" s="157"/>
      <c r="AF351" s="45"/>
      <c r="AG351" s="144"/>
      <c r="AH351" s="40"/>
      <c r="AI351" s="40"/>
      <c r="AW351" s="40"/>
      <c r="AY351" s="40"/>
      <c r="BA351" s="40"/>
      <c r="BC351" s="40"/>
      <c r="BE351" s="40"/>
      <c r="BG351" s="40"/>
    </row>
    <row r="352" spans="1:59" s="42" customFormat="1" ht="12.75" customHeight="1">
      <c r="A352" s="144">
        <v>19351</v>
      </c>
      <c r="B352" s="146" t="s">
        <v>1312</v>
      </c>
      <c r="C352" s="147" t="s">
        <v>1311</v>
      </c>
      <c r="D352" s="146" t="s">
        <v>1262</v>
      </c>
      <c r="E352" s="147" t="s">
        <v>360</v>
      </c>
      <c r="F352" s="146" t="s">
        <v>27</v>
      </c>
      <c r="G352" s="151" t="s">
        <v>165</v>
      </c>
      <c r="H352" s="151"/>
      <c r="I352" s="151" t="s">
        <v>12</v>
      </c>
      <c r="J352" s="151" t="s">
        <v>38</v>
      </c>
      <c r="K352" s="151" t="s">
        <v>107</v>
      </c>
      <c r="L352" s="151" t="s">
        <v>158</v>
      </c>
      <c r="M352" s="151" t="s">
        <v>289</v>
      </c>
      <c r="N352" s="151" t="s">
        <v>27</v>
      </c>
      <c r="O352" s="45">
        <v>43658</v>
      </c>
      <c r="P352" s="40">
        <v>5978</v>
      </c>
      <c r="Q352" s="176"/>
      <c r="R352" s="40">
        <v>2370</v>
      </c>
      <c r="S352" s="40"/>
      <c r="T352" s="40"/>
      <c r="U352" s="40"/>
      <c r="V352" s="40"/>
      <c r="W352" s="40"/>
      <c r="X352" s="41"/>
      <c r="Y352" s="41"/>
      <c r="Z352" s="40"/>
      <c r="AA352" s="152" t="s">
        <v>55</v>
      </c>
      <c r="AB352" s="153"/>
      <c r="AC352" s="166">
        <f>IF(AA352=Tables!J$5,AB352*P352,)</f>
        <v>0</v>
      </c>
      <c r="AD352" s="157"/>
      <c r="AE352" s="157"/>
      <c r="AF352" s="45"/>
      <c r="AG352" s="144"/>
      <c r="AH352" s="40"/>
      <c r="AI352" s="40"/>
      <c r="AW352" s="40"/>
      <c r="AY352" s="40"/>
      <c r="BA352" s="40"/>
      <c r="BC352" s="40"/>
      <c r="BE352" s="40"/>
      <c r="BG352" s="40"/>
    </row>
    <row r="353" spans="1:59" s="42" customFormat="1" ht="12.75" customHeight="1">
      <c r="A353" s="144">
        <v>19352</v>
      </c>
      <c r="B353" s="146" t="s">
        <v>1313</v>
      </c>
      <c r="C353" s="146" t="s">
        <v>1314</v>
      </c>
      <c r="D353" s="146" t="s">
        <v>1315</v>
      </c>
      <c r="E353" s="146" t="s">
        <v>375</v>
      </c>
      <c r="F353" s="146" t="s">
        <v>27</v>
      </c>
      <c r="G353" s="151" t="s">
        <v>165</v>
      </c>
      <c r="H353" s="151"/>
      <c r="I353" s="151" t="s">
        <v>279</v>
      </c>
      <c r="J353" s="151" t="s">
        <v>38</v>
      </c>
      <c r="K353" s="151" t="s">
        <v>81</v>
      </c>
      <c r="L353" s="151" t="s">
        <v>158</v>
      </c>
      <c r="M353" s="151" t="s">
        <v>289</v>
      </c>
      <c r="N353" s="151" t="s">
        <v>27</v>
      </c>
      <c r="O353" s="45">
        <v>43661</v>
      </c>
      <c r="P353" s="40">
        <v>0</v>
      </c>
      <c r="Q353" s="176"/>
      <c r="R353" s="40"/>
      <c r="S353" s="40"/>
      <c r="T353" s="40"/>
      <c r="U353" s="40"/>
      <c r="V353" s="40"/>
      <c r="W353" s="40"/>
      <c r="X353" s="41"/>
      <c r="Y353" s="41"/>
      <c r="Z353" s="40"/>
      <c r="AA353" s="152" t="s">
        <v>66</v>
      </c>
      <c r="AB353" s="153"/>
      <c r="AC353" s="166">
        <f>IF(AA353=Tables!J$5,AB353*P353,)</f>
        <v>0</v>
      </c>
      <c r="AD353" s="157"/>
      <c r="AE353" s="157"/>
      <c r="AF353" s="45"/>
      <c r="AG353" s="144"/>
      <c r="AH353" s="40"/>
      <c r="AI353" s="40"/>
      <c r="AM353" s="146"/>
      <c r="AW353" s="40"/>
      <c r="AY353" s="40"/>
      <c r="BA353" s="40"/>
      <c r="BC353" s="40"/>
      <c r="BE353" s="40"/>
      <c r="BG353" s="40"/>
    </row>
    <row r="354" spans="1:59" s="42" customFormat="1" ht="12.75" customHeight="1">
      <c r="A354" s="144">
        <v>19353</v>
      </c>
      <c r="B354" s="146" t="s">
        <v>1316</v>
      </c>
      <c r="C354" s="147" t="s">
        <v>1317</v>
      </c>
      <c r="D354" s="146"/>
      <c r="E354" s="147" t="s">
        <v>360</v>
      </c>
      <c r="F354" s="146" t="s">
        <v>27</v>
      </c>
      <c r="G354" s="151" t="s">
        <v>165</v>
      </c>
      <c r="H354" s="151"/>
      <c r="I354" s="151" t="s">
        <v>12</v>
      </c>
      <c r="J354" s="151" t="s">
        <v>145</v>
      </c>
      <c r="K354" s="151" t="s">
        <v>83</v>
      </c>
      <c r="L354" s="151" t="s">
        <v>72</v>
      </c>
      <c r="M354" s="151" t="s">
        <v>73</v>
      </c>
      <c r="N354" s="151" t="s">
        <v>27</v>
      </c>
      <c r="O354" s="45">
        <v>43658</v>
      </c>
      <c r="P354" s="186"/>
      <c r="Q354" s="176"/>
      <c r="R354" s="40"/>
      <c r="S354" s="40"/>
      <c r="T354" s="40"/>
      <c r="U354" s="40"/>
      <c r="V354" s="40"/>
      <c r="W354" s="40"/>
      <c r="X354" s="41"/>
      <c r="Y354" s="41"/>
      <c r="Z354" s="40"/>
      <c r="AA354" s="152" t="s">
        <v>54</v>
      </c>
      <c r="AB354" s="153">
        <v>0</v>
      </c>
      <c r="AC354" s="166">
        <f>IF(AA354=Tables!J$5,AB354*#REF!,)</f>
        <v>0</v>
      </c>
      <c r="AD354" s="157"/>
      <c r="AE354" s="157"/>
      <c r="AF354" s="45"/>
      <c r="AG354" s="144"/>
      <c r="AH354" s="40"/>
      <c r="AI354" s="40"/>
      <c r="AW354" s="40"/>
      <c r="AY354" s="40"/>
      <c r="BA354" s="40"/>
      <c r="BC354" s="40"/>
      <c r="BE354" s="40"/>
      <c r="BG354" s="40"/>
    </row>
    <row r="355" spans="1:59" s="42" customFormat="1" ht="12.75" customHeight="1">
      <c r="A355" s="144">
        <v>19354</v>
      </c>
      <c r="B355" s="146" t="s">
        <v>1318</v>
      </c>
      <c r="C355" s="147" t="s">
        <v>1319</v>
      </c>
      <c r="D355" s="146" t="s">
        <v>781</v>
      </c>
      <c r="E355" s="147" t="s">
        <v>477</v>
      </c>
      <c r="F355" s="146" t="s">
        <v>27</v>
      </c>
      <c r="G355" s="151" t="s">
        <v>165</v>
      </c>
      <c r="H355" s="151">
        <v>26000</v>
      </c>
      <c r="I355" s="151" t="s">
        <v>12</v>
      </c>
      <c r="J355" s="151" t="s">
        <v>38</v>
      </c>
      <c r="K355" s="151" t="s">
        <v>83</v>
      </c>
      <c r="L355" s="151" t="s">
        <v>297</v>
      </c>
      <c r="M355" s="151" t="s">
        <v>73</v>
      </c>
      <c r="N355" s="151" t="s">
        <v>27</v>
      </c>
      <c r="O355" s="45">
        <v>43664</v>
      </c>
      <c r="P355" s="40">
        <v>634432</v>
      </c>
      <c r="Q355" s="176">
        <f>P355/H355</f>
        <v>24.401230769230768</v>
      </c>
      <c r="R355" s="40"/>
      <c r="S355" s="40"/>
      <c r="T355" s="40"/>
      <c r="U355" s="40"/>
      <c r="V355" s="40"/>
      <c r="W355" s="40"/>
      <c r="X355" s="41"/>
      <c r="Y355" s="41"/>
      <c r="Z355" s="40"/>
      <c r="AA355" s="152" t="s">
        <v>56</v>
      </c>
      <c r="AB355" s="153"/>
      <c r="AC355" s="166">
        <f>IF(AA355=Tables!J$5,AB355*P355,)</f>
        <v>0</v>
      </c>
      <c r="AD355" s="157"/>
      <c r="AE355" s="157"/>
      <c r="AF355" s="45"/>
      <c r="AG355" s="144"/>
      <c r="AH355" s="40"/>
      <c r="AI355" s="40"/>
      <c r="AL355" s="42" t="s">
        <v>200</v>
      </c>
      <c r="AM355" s="146" t="s">
        <v>1320</v>
      </c>
      <c r="AW355" s="40"/>
      <c r="AY355" s="40"/>
      <c r="BA355" s="40"/>
      <c r="BC355" s="40"/>
      <c r="BE355" s="40"/>
      <c r="BG355" s="40"/>
    </row>
    <row r="356" spans="1:59" s="42" customFormat="1" ht="12.75" customHeight="1">
      <c r="A356" s="144">
        <v>19355</v>
      </c>
      <c r="B356" s="146" t="s">
        <v>1321</v>
      </c>
      <c r="C356" s="147" t="s">
        <v>1322</v>
      </c>
      <c r="D356" s="146" t="s">
        <v>359</v>
      </c>
      <c r="E356" s="147" t="s">
        <v>360</v>
      </c>
      <c r="F356" s="146" t="s">
        <v>27</v>
      </c>
      <c r="G356" s="151" t="s">
        <v>165</v>
      </c>
      <c r="H356" s="151"/>
      <c r="I356" s="151" t="s">
        <v>16</v>
      </c>
      <c r="J356" s="151" t="s">
        <v>38</v>
      </c>
      <c r="K356" s="151" t="s">
        <v>107</v>
      </c>
      <c r="L356" s="151" t="s">
        <v>313</v>
      </c>
      <c r="M356" s="151" t="s">
        <v>289</v>
      </c>
      <c r="N356" s="151" t="s">
        <v>27</v>
      </c>
      <c r="O356" s="45">
        <v>43661</v>
      </c>
      <c r="P356" s="186"/>
      <c r="Q356" s="176"/>
      <c r="R356" s="40"/>
      <c r="S356" s="40"/>
      <c r="T356" s="40"/>
      <c r="U356" s="40"/>
      <c r="V356" s="40"/>
      <c r="W356" s="40"/>
      <c r="X356" s="41"/>
      <c r="Y356" s="41"/>
      <c r="Z356" s="40"/>
      <c r="AA356" s="187"/>
      <c r="AB356" s="153"/>
      <c r="AC356" s="166">
        <f>IF(AA356=Tables!J$5,AB356*P356,)</f>
        <v>0</v>
      </c>
      <c r="AD356" s="157"/>
      <c r="AE356" s="157"/>
      <c r="AF356" s="45"/>
      <c r="AG356" s="144"/>
      <c r="AH356" s="40"/>
      <c r="AI356" s="40"/>
      <c r="AM356" s="146"/>
      <c r="AW356" s="40"/>
      <c r="AY356" s="40"/>
      <c r="BA356" s="40"/>
      <c r="BC356" s="40"/>
      <c r="BE356" s="40"/>
      <c r="BG356" s="40"/>
    </row>
    <row r="357" spans="1:59" s="42" customFormat="1" ht="12.75" customHeight="1">
      <c r="A357" s="144">
        <v>19356</v>
      </c>
      <c r="B357" s="146" t="s">
        <v>1325</v>
      </c>
      <c r="C357" s="147" t="s">
        <v>1326</v>
      </c>
      <c r="D357" s="146" t="s">
        <v>359</v>
      </c>
      <c r="E357" s="147" t="s">
        <v>360</v>
      </c>
      <c r="F357" s="146" t="s">
        <v>27</v>
      </c>
      <c r="G357" s="151" t="s">
        <v>165</v>
      </c>
      <c r="H357" s="151"/>
      <c r="I357" s="151" t="s">
        <v>16</v>
      </c>
      <c r="J357" s="151" t="s">
        <v>37</v>
      </c>
      <c r="K357" s="151" t="s">
        <v>107</v>
      </c>
      <c r="L357" s="151" t="s">
        <v>313</v>
      </c>
      <c r="M357" s="151" t="s">
        <v>289</v>
      </c>
      <c r="N357" s="151" t="s">
        <v>27</v>
      </c>
      <c r="O357" s="45">
        <v>43664</v>
      </c>
      <c r="P357" s="186"/>
      <c r="Q357" s="176"/>
      <c r="R357" s="40"/>
      <c r="S357" s="40"/>
      <c r="T357" s="40"/>
      <c r="U357" s="40"/>
      <c r="V357" s="40"/>
      <c r="W357" s="40"/>
      <c r="X357" s="41"/>
      <c r="Y357" s="41"/>
      <c r="Z357" s="40"/>
      <c r="AA357" s="187"/>
      <c r="AB357" s="153"/>
      <c r="AC357" s="166">
        <f>IF(AA357=Tables!J$5,AB357*P357,)</f>
        <v>0</v>
      </c>
      <c r="AD357" s="157"/>
      <c r="AE357" s="157"/>
      <c r="AF357" s="45"/>
      <c r="AG357" s="144"/>
      <c r="AH357" s="40"/>
      <c r="AI357" s="40"/>
      <c r="AM357" s="146"/>
      <c r="AO357" s="146"/>
      <c r="AW357" s="40"/>
      <c r="AY357" s="40"/>
      <c r="BA357" s="40"/>
      <c r="BC357" s="40"/>
      <c r="BE357" s="40"/>
      <c r="BG357" s="40"/>
    </row>
    <row r="358" spans="1:59" s="42" customFormat="1" ht="12.75" customHeight="1">
      <c r="A358" s="144">
        <v>19357</v>
      </c>
      <c r="B358" s="146" t="s">
        <v>1327</v>
      </c>
      <c r="C358" s="147" t="s">
        <v>1192</v>
      </c>
      <c r="D358" s="146" t="s">
        <v>1328</v>
      </c>
      <c r="E358" s="147" t="s">
        <v>702</v>
      </c>
      <c r="F358" s="146" t="s">
        <v>27</v>
      </c>
      <c r="G358" s="151" t="s">
        <v>166</v>
      </c>
      <c r="H358" s="151">
        <v>7500</v>
      </c>
      <c r="I358" s="151" t="s">
        <v>14</v>
      </c>
      <c r="J358" s="151" t="s">
        <v>145</v>
      </c>
      <c r="K358" s="151" t="s">
        <v>107</v>
      </c>
      <c r="L358" s="151" t="s">
        <v>72</v>
      </c>
      <c r="M358" s="151" t="s">
        <v>73</v>
      </c>
      <c r="N358" s="151" t="s">
        <v>27</v>
      </c>
      <c r="O358" s="45">
        <v>43664</v>
      </c>
      <c r="P358" s="40">
        <v>814813</v>
      </c>
      <c r="Q358" s="176">
        <f>P358/H358</f>
        <v>108.64173333333333</v>
      </c>
      <c r="R358" s="40"/>
      <c r="S358" s="40"/>
      <c r="T358" s="40"/>
      <c r="U358" s="40"/>
      <c r="V358" s="40"/>
      <c r="W358" s="40"/>
      <c r="X358" s="41">
        <v>0.15</v>
      </c>
      <c r="Y358" s="41">
        <v>0.08</v>
      </c>
      <c r="Z358" s="40"/>
      <c r="AA358" s="152" t="s">
        <v>55</v>
      </c>
      <c r="AB358" s="153">
        <v>0.1</v>
      </c>
      <c r="AC358" s="166">
        <f>IF(AA358=Tables!J$5,AB358*P358,)</f>
        <v>81481.3</v>
      </c>
      <c r="AD358" s="157"/>
      <c r="AE358" s="157"/>
      <c r="AF358" s="45"/>
      <c r="AG358" s="144"/>
      <c r="AH358" s="40"/>
      <c r="AI358" s="40"/>
      <c r="AL358" s="42" t="s">
        <v>245</v>
      </c>
      <c r="AM358" s="146" t="s">
        <v>1329</v>
      </c>
      <c r="AW358" s="40"/>
      <c r="AY358" s="40"/>
      <c r="BA358" s="40"/>
      <c r="BC358" s="40"/>
      <c r="BE358" s="40"/>
      <c r="BG358" s="40"/>
    </row>
    <row r="359" spans="1:59" s="42" customFormat="1" ht="12.75" customHeight="1">
      <c r="A359" s="144">
        <v>19358</v>
      </c>
      <c r="B359" s="146" t="s">
        <v>1330</v>
      </c>
      <c r="C359" s="147" t="s">
        <v>1331</v>
      </c>
      <c r="D359" s="146" t="s">
        <v>1237</v>
      </c>
      <c r="E359" s="147" t="s">
        <v>360</v>
      </c>
      <c r="F359" s="146" t="s">
        <v>27</v>
      </c>
      <c r="G359" s="151" t="s">
        <v>165</v>
      </c>
      <c r="H359" s="151"/>
      <c r="I359" s="151" t="s">
        <v>16</v>
      </c>
      <c r="J359" s="151" t="s">
        <v>38</v>
      </c>
      <c r="K359" s="151" t="s">
        <v>83</v>
      </c>
      <c r="L359" s="151" t="s">
        <v>313</v>
      </c>
      <c r="M359" s="151" t="s">
        <v>289</v>
      </c>
      <c r="N359" s="151" t="s">
        <v>27</v>
      </c>
      <c r="O359" s="45">
        <v>43677</v>
      </c>
      <c r="P359" s="186"/>
      <c r="Q359" s="176"/>
      <c r="R359" s="40"/>
      <c r="S359" s="40"/>
      <c r="T359" s="40"/>
      <c r="U359" s="40"/>
      <c r="V359" s="40"/>
      <c r="W359" s="40"/>
      <c r="X359" s="41"/>
      <c r="Y359" s="41"/>
      <c r="Z359" s="40"/>
      <c r="AA359" s="187"/>
      <c r="AB359" s="153"/>
      <c r="AC359" s="166">
        <f>IF(AA359=Tables!J$5,AB359*P359,)</f>
        <v>0</v>
      </c>
      <c r="AD359" s="157"/>
      <c r="AE359" s="157"/>
      <c r="AF359" s="45"/>
      <c r="AG359" s="144"/>
      <c r="AH359" s="40"/>
      <c r="AI359" s="40"/>
      <c r="AW359" s="40"/>
      <c r="AY359" s="40"/>
      <c r="BA359" s="40"/>
      <c r="BC359" s="40"/>
      <c r="BE359" s="40"/>
      <c r="BG359" s="40"/>
    </row>
    <row r="360" spans="1:59" s="42" customFormat="1" ht="12.75" customHeight="1">
      <c r="A360" s="144">
        <v>19359</v>
      </c>
      <c r="B360" s="146" t="s">
        <v>1332</v>
      </c>
      <c r="C360" s="147" t="s">
        <v>1333</v>
      </c>
      <c r="D360" s="146" t="s">
        <v>1282</v>
      </c>
      <c r="E360" s="147" t="s">
        <v>375</v>
      </c>
      <c r="F360" s="146" t="s">
        <v>27</v>
      </c>
      <c r="G360" s="151" t="s">
        <v>165</v>
      </c>
      <c r="H360" s="151"/>
      <c r="I360" s="151" t="s">
        <v>12</v>
      </c>
      <c r="J360" s="151" t="s">
        <v>38</v>
      </c>
      <c r="K360" s="151" t="s">
        <v>83</v>
      </c>
      <c r="L360" s="151" t="s">
        <v>342</v>
      </c>
      <c r="M360" s="151" t="s">
        <v>73</v>
      </c>
      <c r="N360" s="151" t="s">
        <v>27</v>
      </c>
      <c r="O360" s="45">
        <v>43670</v>
      </c>
      <c r="P360" s="40">
        <v>377508</v>
      </c>
      <c r="Q360" s="176"/>
      <c r="R360" s="40"/>
      <c r="S360" s="40"/>
      <c r="T360" s="40"/>
      <c r="U360" s="40"/>
      <c r="V360" s="40"/>
      <c r="W360" s="40"/>
      <c r="X360" s="41"/>
      <c r="Y360" s="41"/>
      <c r="Z360" s="40"/>
      <c r="AA360" s="187"/>
      <c r="AB360" s="153"/>
      <c r="AC360" s="166">
        <f>IF(AA360=Tables!J$5,AB360*P360,)</f>
        <v>0</v>
      </c>
      <c r="AD360" s="157"/>
      <c r="AE360" s="157"/>
      <c r="AF360" s="45"/>
      <c r="AG360" s="144"/>
      <c r="AH360" s="40"/>
      <c r="AI360" s="40"/>
      <c r="AW360" s="40"/>
      <c r="AY360" s="40"/>
      <c r="BA360" s="40"/>
      <c r="BC360" s="40"/>
      <c r="BE360" s="40"/>
      <c r="BG360" s="40"/>
    </row>
    <row r="361" spans="1:59" s="42" customFormat="1" ht="12.75" customHeight="1">
      <c r="A361" s="144">
        <v>19360</v>
      </c>
      <c r="B361" s="146" t="s">
        <v>1334</v>
      </c>
      <c r="C361" s="147" t="s">
        <v>1335</v>
      </c>
      <c r="D361" s="146" t="s">
        <v>1336</v>
      </c>
      <c r="E361" s="147" t="s">
        <v>360</v>
      </c>
      <c r="F361" s="146" t="s">
        <v>27</v>
      </c>
      <c r="G361" s="151" t="s">
        <v>165</v>
      </c>
      <c r="H361" s="151"/>
      <c r="I361" s="151" t="s">
        <v>12</v>
      </c>
      <c r="J361" s="151" t="s">
        <v>38</v>
      </c>
      <c r="K361" s="151" t="s">
        <v>81</v>
      </c>
      <c r="L361" s="151" t="s">
        <v>342</v>
      </c>
      <c r="M361" s="151" t="s">
        <v>73</v>
      </c>
      <c r="N361" s="151" t="s">
        <v>27</v>
      </c>
      <c r="O361" s="45">
        <v>43669</v>
      </c>
      <c r="P361" s="40">
        <v>109438</v>
      </c>
      <c r="Q361" s="176"/>
      <c r="R361" s="40"/>
      <c r="S361" s="40"/>
      <c r="T361" s="40"/>
      <c r="U361" s="40"/>
      <c r="V361" s="40"/>
      <c r="W361" s="40"/>
      <c r="X361" s="41"/>
      <c r="Y361" s="41"/>
      <c r="Z361" s="40"/>
      <c r="AA361" s="187"/>
      <c r="AB361" s="153"/>
      <c r="AC361" s="166">
        <f>IF(AA361=Tables!J$5,AB361*P361,)</f>
        <v>0</v>
      </c>
      <c r="AD361" s="157"/>
      <c r="AE361" s="157"/>
      <c r="AF361" s="45"/>
      <c r="AG361" s="144"/>
      <c r="AH361" s="40"/>
      <c r="AI361" s="40"/>
      <c r="AW361" s="40"/>
      <c r="AY361" s="40"/>
      <c r="BA361" s="40"/>
      <c r="BC361" s="40"/>
      <c r="BE361" s="40"/>
      <c r="BG361" s="40"/>
    </row>
    <row r="362" spans="1:59" s="42" customFormat="1" ht="12.75" customHeight="1">
      <c r="A362" s="144">
        <v>19361</v>
      </c>
      <c r="B362" s="146" t="s">
        <v>1337</v>
      </c>
      <c r="C362" s="147" t="s">
        <v>1338</v>
      </c>
      <c r="D362" s="146" t="s">
        <v>1339</v>
      </c>
      <c r="E362" s="147" t="s">
        <v>360</v>
      </c>
      <c r="F362" s="146" t="s">
        <v>27</v>
      </c>
      <c r="G362" s="155" t="s">
        <v>165</v>
      </c>
      <c r="H362" s="151"/>
      <c r="I362" s="155" t="s">
        <v>12</v>
      </c>
      <c r="J362" s="151" t="s">
        <v>38</v>
      </c>
      <c r="K362" s="151" t="s">
        <v>83</v>
      </c>
      <c r="L362" s="151" t="s">
        <v>790</v>
      </c>
      <c r="M362" s="151" t="s">
        <v>73</v>
      </c>
      <c r="N362" s="155" t="s">
        <v>27</v>
      </c>
      <c r="O362" s="45">
        <v>43685</v>
      </c>
      <c r="P362" s="40">
        <v>315392</v>
      </c>
      <c r="Q362" s="176"/>
      <c r="R362" s="40">
        <v>35892</v>
      </c>
      <c r="S362" s="40">
        <v>31597</v>
      </c>
      <c r="T362" s="40"/>
      <c r="U362" s="40"/>
      <c r="V362" s="40"/>
      <c r="W362" s="40"/>
      <c r="X362" s="41"/>
      <c r="Y362" s="41"/>
      <c r="Z362" s="40"/>
      <c r="AA362" s="187" t="s">
        <v>55</v>
      </c>
      <c r="AB362" s="153"/>
      <c r="AC362" s="166">
        <f>IF(AA362=Tables!J$5,AB362*P362,)</f>
        <v>0</v>
      </c>
      <c r="AD362" s="157"/>
      <c r="AE362" s="157"/>
      <c r="AF362" s="45"/>
      <c r="AG362" s="144"/>
      <c r="AH362" s="40"/>
      <c r="AI362" s="40"/>
      <c r="AL362" s="146" t="s">
        <v>1397</v>
      </c>
      <c r="AM362" s="146" t="s">
        <v>1396</v>
      </c>
      <c r="AW362" s="40"/>
      <c r="AY362" s="40"/>
      <c r="BA362" s="40"/>
      <c r="BC362" s="40"/>
      <c r="BE362" s="40"/>
      <c r="BG362" s="40"/>
    </row>
    <row r="363" spans="1:59" s="42" customFormat="1" ht="12.75" customHeight="1">
      <c r="A363" s="144">
        <v>19362</v>
      </c>
      <c r="B363" s="146" t="s">
        <v>1340</v>
      </c>
      <c r="C363" s="147" t="s">
        <v>1341</v>
      </c>
      <c r="D363" s="146" t="s">
        <v>1342</v>
      </c>
      <c r="E363" s="147" t="s">
        <v>1343</v>
      </c>
      <c r="F363" s="146" t="s">
        <v>27</v>
      </c>
      <c r="G363" s="151" t="s">
        <v>165</v>
      </c>
      <c r="H363" s="151"/>
      <c r="I363" s="151" t="s">
        <v>12</v>
      </c>
      <c r="J363" s="151" t="s">
        <v>38</v>
      </c>
      <c r="K363" s="151" t="s">
        <v>107</v>
      </c>
      <c r="L363" s="151" t="s">
        <v>158</v>
      </c>
      <c r="M363" s="151" t="s">
        <v>289</v>
      </c>
      <c r="N363" s="151" t="s">
        <v>27</v>
      </c>
      <c r="O363" s="45">
        <v>43669</v>
      </c>
      <c r="P363" s="40">
        <v>998</v>
      </c>
      <c r="Q363" s="176"/>
      <c r="R363" s="40">
        <v>4000</v>
      </c>
      <c r="S363" s="40"/>
      <c r="T363" s="40"/>
      <c r="U363" s="40"/>
      <c r="V363" s="40"/>
      <c r="W363" s="40"/>
      <c r="X363" s="41"/>
      <c r="Y363" s="41"/>
      <c r="Z363" s="40"/>
      <c r="AA363" s="152" t="s">
        <v>56</v>
      </c>
      <c r="AB363" s="153"/>
      <c r="AC363" s="166">
        <f>IF(AA363=Tables!J$5,AB363*P363,)</f>
        <v>0</v>
      </c>
      <c r="AD363" s="157"/>
      <c r="AE363" s="157"/>
      <c r="AF363" s="45"/>
      <c r="AG363" s="144"/>
      <c r="AH363" s="40"/>
      <c r="AI363" s="40"/>
      <c r="AW363" s="40"/>
      <c r="AY363" s="40"/>
      <c r="BA363" s="40"/>
      <c r="BC363" s="40"/>
      <c r="BE363" s="40"/>
      <c r="BG363" s="40"/>
    </row>
    <row r="364" spans="1:59" s="42" customFormat="1" ht="12.75" customHeight="1">
      <c r="A364" s="144">
        <v>19363</v>
      </c>
      <c r="B364" s="146" t="s">
        <v>1344</v>
      </c>
      <c r="C364" s="147" t="s">
        <v>1345</v>
      </c>
      <c r="D364" s="146" t="s">
        <v>862</v>
      </c>
      <c r="E364" s="147" t="s">
        <v>375</v>
      </c>
      <c r="F364" s="146" t="s">
        <v>27</v>
      </c>
      <c r="G364" s="151" t="s">
        <v>165</v>
      </c>
      <c r="H364" s="151"/>
      <c r="I364" s="151" t="s">
        <v>12</v>
      </c>
      <c r="J364" s="151" t="s">
        <v>38</v>
      </c>
      <c r="K364" s="151" t="s">
        <v>107</v>
      </c>
      <c r="L364" s="151" t="s">
        <v>158</v>
      </c>
      <c r="M364" s="151" t="s">
        <v>289</v>
      </c>
      <c r="N364" s="151" t="s">
        <v>27</v>
      </c>
      <c r="O364" s="45">
        <v>43672</v>
      </c>
      <c r="P364" s="40">
        <v>2980</v>
      </c>
      <c r="Q364" s="176"/>
      <c r="R364" s="40"/>
      <c r="S364" s="40"/>
      <c r="T364" s="40"/>
      <c r="U364" s="40"/>
      <c r="V364" s="40"/>
      <c r="W364" s="40"/>
      <c r="X364" s="41"/>
      <c r="Y364" s="41"/>
      <c r="Z364" s="40"/>
      <c r="AA364" s="152" t="s">
        <v>55</v>
      </c>
      <c r="AB364" s="153"/>
      <c r="AC364" s="166">
        <f>IF(AA364=Tables!J$5,AB364*P364,)</f>
        <v>0</v>
      </c>
      <c r="AD364" s="157"/>
      <c r="AE364" s="157"/>
      <c r="AF364" s="45"/>
      <c r="AG364" s="144"/>
      <c r="AH364" s="40"/>
      <c r="AI364" s="40"/>
      <c r="AW364" s="40"/>
      <c r="AY364" s="40"/>
      <c r="BA364" s="40"/>
      <c r="BC364" s="40"/>
      <c r="BE364" s="40"/>
      <c r="BG364" s="40"/>
    </row>
    <row r="365" spans="1:59" s="42" customFormat="1" ht="12.75" customHeight="1">
      <c r="A365" s="144">
        <v>19364</v>
      </c>
      <c r="B365" s="146" t="s">
        <v>1346</v>
      </c>
      <c r="C365" s="147" t="s">
        <v>1347</v>
      </c>
      <c r="D365" s="146" t="s">
        <v>862</v>
      </c>
      <c r="E365" s="147" t="s">
        <v>375</v>
      </c>
      <c r="F365" s="146" t="s">
        <v>27</v>
      </c>
      <c r="G365" s="151" t="s">
        <v>165</v>
      </c>
      <c r="H365" s="151"/>
      <c r="I365" s="151" t="s">
        <v>12</v>
      </c>
      <c r="J365" s="151" t="s">
        <v>38</v>
      </c>
      <c r="K365" s="151" t="s">
        <v>107</v>
      </c>
      <c r="L365" s="151" t="s">
        <v>158</v>
      </c>
      <c r="M365" s="151" t="s">
        <v>289</v>
      </c>
      <c r="N365" s="151" t="s">
        <v>27</v>
      </c>
      <c r="O365" s="45">
        <v>43672</v>
      </c>
      <c r="P365" s="40">
        <v>3780</v>
      </c>
      <c r="Q365" s="176"/>
      <c r="R365" s="40"/>
      <c r="S365" s="40"/>
      <c r="T365" s="40"/>
      <c r="U365" s="40"/>
      <c r="V365" s="40"/>
      <c r="W365" s="40"/>
      <c r="X365" s="41"/>
      <c r="Y365" s="41"/>
      <c r="Z365" s="40"/>
      <c r="AA365" s="152" t="s">
        <v>55</v>
      </c>
      <c r="AB365" s="153"/>
      <c r="AC365" s="166">
        <f>IF(AA365=Tables!J$5,AB365*P365,)</f>
        <v>0</v>
      </c>
      <c r="AD365" s="157"/>
      <c r="AE365" s="157"/>
      <c r="AF365" s="45"/>
      <c r="AG365" s="144"/>
      <c r="AH365" s="40"/>
      <c r="AI365" s="40"/>
      <c r="AW365" s="40"/>
      <c r="AY365" s="40"/>
      <c r="BA365" s="40"/>
      <c r="BC365" s="40"/>
      <c r="BE365" s="40"/>
      <c r="BG365" s="40"/>
    </row>
    <row r="366" spans="1:59" s="42" customFormat="1" ht="12.75" customHeight="1">
      <c r="A366" s="144">
        <v>19365</v>
      </c>
      <c r="B366" s="146" t="s">
        <v>1348</v>
      </c>
      <c r="C366" s="147" t="s">
        <v>1349</v>
      </c>
      <c r="D366" s="146" t="s">
        <v>1146</v>
      </c>
      <c r="E366" s="147" t="s">
        <v>1147</v>
      </c>
      <c r="F366" s="146" t="s">
        <v>27</v>
      </c>
      <c r="G366" s="151" t="s">
        <v>165</v>
      </c>
      <c r="H366" s="155"/>
      <c r="I366" s="151" t="s">
        <v>12</v>
      </c>
      <c r="J366" s="151" t="s">
        <v>38</v>
      </c>
      <c r="K366" s="151" t="s">
        <v>107</v>
      </c>
      <c r="L366" s="151" t="s">
        <v>158</v>
      </c>
      <c r="M366" s="151" t="s">
        <v>289</v>
      </c>
      <c r="N366" s="151" t="s">
        <v>27</v>
      </c>
      <c r="O366" s="45">
        <v>43672</v>
      </c>
      <c r="P366" s="40">
        <v>3880</v>
      </c>
      <c r="Q366" s="176"/>
      <c r="R366" s="40"/>
      <c r="S366" s="40"/>
      <c r="T366" s="40"/>
      <c r="U366" s="40"/>
      <c r="V366" s="40"/>
      <c r="W366" s="40"/>
      <c r="X366" s="41"/>
      <c r="Y366" s="41"/>
      <c r="Z366" s="40"/>
      <c r="AA366" s="152" t="s">
        <v>55</v>
      </c>
      <c r="AB366" s="153"/>
      <c r="AC366" s="166">
        <f>IF(AA366=Tables!J$5,AB366*P366,)</f>
        <v>0</v>
      </c>
      <c r="AD366" s="157"/>
      <c r="AE366" s="157"/>
      <c r="AF366" s="45"/>
      <c r="AG366" s="144"/>
      <c r="AH366" s="40"/>
      <c r="AI366" s="40"/>
      <c r="AM366" s="146"/>
      <c r="AW366" s="40"/>
      <c r="AY366" s="40"/>
      <c r="BA366" s="40"/>
      <c r="BC366" s="40"/>
      <c r="BE366" s="40"/>
      <c r="BG366" s="40"/>
    </row>
    <row r="367" spans="1:59" s="42" customFormat="1" ht="12.75" customHeight="1">
      <c r="A367" s="144">
        <v>19366</v>
      </c>
      <c r="B367" s="146" t="s">
        <v>1351</v>
      </c>
      <c r="C367" s="147" t="s">
        <v>1350</v>
      </c>
      <c r="D367" s="146" t="s">
        <v>653</v>
      </c>
      <c r="E367" s="147" t="s">
        <v>654</v>
      </c>
      <c r="F367" s="146" t="s">
        <v>27</v>
      </c>
      <c r="G367" s="151" t="s">
        <v>165</v>
      </c>
      <c r="H367" s="151"/>
      <c r="I367" s="151" t="s">
        <v>12</v>
      </c>
      <c r="J367" s="151" t="s">
        <v>38</v>
      </c>
      <c r="K367" s="151" t="s">
        <v>107</v>
      </c>
      <c r="L367" s="151" t="s">
        <v>158</v>
      </c>
      <c r="M367" s="151" t="s">
        <v>289</v>
      </c>
      <c r="N367" s="151" t="s">
        <v>27</v>
      </c>
      <c r="O367" s="45">
        <v>43672</v>
      </c>
      <c r="P367" s="40">
        <v>2470</v>
      </c>
      <c r="Q367" s="176"/>
      <c r="R367" s="40"/>
      <c r="S367" s="40"/>
      <c r="T367" s="40"/>
      <c r="U367" s="40"/>
      <c r="V367" s="40"/>
      <c r="W367" s="40"/>
      <c r="X367" s="41"/>
      <c r="Y367" s="41"/>
      <c r="Z367" s="40"/>
      <c r="AA367" s="152" t="s">
        <v>56</v>
      </c>
      <c r="AB367" s="153"/>
      <c r="AC367" s="166">
        <f>IF(AA367=Tables!J$5,AB367*P367,)</f>
        <v>0</v>
      </c>
      <c r="AD367" s="157"/>
      <c r="AE367" s="157"/>
      <c r="AF367" s="45"/>
      <c r="AG367" s="144"/>
      <c r="AH367" s="40"/>
      <c r="AI367" s="40"/>
      <c r="AL367" s="146"/>
      <c r="AM367" s="146"/>
      <c r="AW367" s="40"/>
      <c r="AY367" s="40"/>
      <c r="BA367" s="40"/>
      <c r="BC367" s="40"/>
      <c r="BE367" s="40"/>
      <c r="BG367" s="40"/>
    </row>
    <row r="368" spans="1:59" s="42" customFormat="1" ht="12.75" customHeight="1">
      <c r="A368" s="144">
        <v>19367</v>
      </c>
      <c r="B368" s="146" t="s">
        <v>1352</v>
      </c>
      <c r="C368" s="147" t="s">
        <v>1353</v>
      </c>
      <c r="D368" s="146" t="s">
        <v>1354</v>
      </c>
      <c r="E368" s="147" t="s">
        <v>893</v>
      </c>
      <c r="F368" s="146" t="s">
        <v>27</v>
      </c>
      <c r="G368" s="151" t="s">
        <v>166</v>
      </c>
      <c r="H368" s="151"/>
      <c r="I368" s="151" t="s">
        <v>16</v>
      </c>
      <c r="J368" s="151" t="s">
        <v>38</v>
      </c>
      <c r="K368" s="151" t="s">
        <v>83</v>
      </c>
      <c r="L368" s="151" t="s">
        <v>313</v>
      </c>
      <c r="M368" s="151" t="s">
        <v>289</v>
      </c>
      <c r="N368" s="151" t="s">
        <v>27</v>
      </c>
      <c r="O368" s="45">
        <v>43684</v>
      </c>
      <c r="P368" s="204">
        <v>316962</v>
      </c>
      <c r="Q368" s="176"/>
      <c r="R368" s="40"/>
      <c r="S368" s="40"/>
      <c r="T368" s="40"/>
      <c r="U368" s="40"/>
      <c r="V368" s="40"/>
      <c r="W368" s="40"/>
      <c r="X368" s="41"/>
      <c r="Y368" s="41"/>
      <c r="Z368" s="40"/>
      <c r="AA368" s="196" t="s">
        <v>55</v>
      </c>
      <c r="AB368" s="153"/>
      <c r="AC368" s="166">
        <f>IF(AA368=Tables!J$5,AB368*P368,)</f>
        <v>0</v>
      </c>
      <c r="AD368" s="157"/>
      <c r="AE368" s="157"/>
      <c r="AF368" s="45"/>
      <c r="AG368" s="144"/>
      <c r="AH368" s="40"/>
      <c r="AI368" s="40"/>
      <c r="AW368" s="40"/>
      <c r="AY368" s="40"/>
      <c r="BA368" s="40"/>
      <c r="BC368" s="40"/>
      <c r="BE368" s="40"/>
      <c r="BG368" s="40"/>
    </row>
    <row r="369" spans="1:59" s="42" customFormat="1" ht="12.75" customHeight="1">
      <c r="A369" s="144">
        <v>19368</v>
      </c>
      <c r="B369" s="146" t="s">
        <v>1355</v>
      </c>
      <c r="C369" s="147" t="s">
        <v>1356</v>
      </c>
      <c r="D369" s="146" t="s">
        <v>1357</v>
      </c>
      <c r="E369" s="147" t="s">
        <v>503</v>
      </c>
      <c r="F369" s="42" t="s">
        <v>27</v>
      </c>
      <c r="G369" s="151" t="s">
        <v>165</v>
      </c>
      <c r="H369" s="151"/>
      <c r="I369" s="151" t="s">
        <v>14</v>
      </c>
      <c r="J369" s="151" t="s">
        <v>38</v>
      </c>
      <c r="K369" s="151" t="s">
        <v>83</v>
      </c>
      <c r="L369" s="151" t="s">
        <v>790</v>
      </c>
      <c r="M369" s="151" t="s">
        <v>73</v>
      </c>
      <c r="N369" s="151" t="s">
        <v>27</v>
      </c>
      <c r="O369" s="45">
        <v>43698</v>
      </c>
      <c r="P369" s="186"/>
      <c r="Q369" s="176"/>
      <c r="R369" s="40"/>
      <c r="S369" s="40"/>
      <c r="T369" s="40"/>
      <c r="U369" s="40"/>
      <c r="V369" s="40"/>
      <c r="W369" s="40"/>
      <c r="X369" s="41"/>
      <c r="Y369" s="41"/>
      <c r="Z369" s="40"/>
      <c r="AA369" s="187"/>
      <c r="AB369" s="153"/>
      <c r="AC369" s="166">
        <f>IF(AA369=Tables!J$5,AB369*P369,)</f>
        <v>0</v>
      </c>
      <c r="AD369" s="157"/>
      <c r="AE369" s="157"/>
      <c r="AF369" s="45"/>
      <c r="AG369" s="144"/>
      <c r="AH369" s="40"/>
      <c r="AI369" s="40"/>
      <c r="AW369" s="40"/>
      <c r="AY369" s="40"/>
      <c r="BA369" s="40"/>
      <c r="BC369" s="40"/>
      <c r="BE369" s="40"/>
      <c r="BG369" s="40"/>
    </row>
    <row r="370" spans="1:59" s="42" customFormat="1" ht="12.75" customHeight="1">
      <c r="A370" s="144">
        <v>19369</v>
      </c>
      <c r="B370" s="146" t="s">
        <v>1358</v>
      </c>
      <c r="C370" s="147" t="s">
        <v>1359</v>
      </c>
      <c r="D370" s="146" t="s">
        <v>657</v>
      </c>
      <c r="E370" s="147" t="s">
        <v>524</v>
      </c>
      <c r="F370" s="146" t="s">
        <v>27</v>
      </c>
      <c r="G370" s="151" t="s">
        <v>165</v>
      </c>
      <c r="H370" s="151"/>
      <c r="I370" s="151" t="s">
        <v>12</v>
      </c>
      <c r="J370" s="151" t="s">
        <v>38</v>
      </c>
      <c r="K370" s="151" t="s">
        <v>107</v>
      </c>
      <c r="L370" s="151" t="s">
        <v>158</v>
      </c>
      <c r="M370" s="151" t="s">
        <v>289</v>
      </c>
      <c r="N370" s="151" t="s">
        <v>27</v>
      </c>
      <c r="O370" s="45">
        <v>43680</v>
      </c>
      <c r="P370" s="40">
        <v>7990</v>
      </c>
      <c r="Q370" s="176"/>
      <c r="R370" s="40"/>
      <c r="S370" s="40"/>
      <c r="T370" s="40"/>
      <c r="U370" s="40"/>
      <c r="V370" s="40"/>
      <c r="W370" s="40"/>
      <c r="X370" s="41"/>
      <c r="Y370" s="41"/>
      <c r="Z370" s="40"/>
      <c r="AA370" s="152" t="s">
        <v>56</v>
      </c>
      <c r="AB370" s="153"/>
      <c r="AC370" s="166">
        <f>IF(AA370=Tables!J$5,AB370*P370,)</f>
        <v>0</v>
      </c>
      <c r="AD370" s="157"/>
      <c r="AE370" s="157"/>
      <c r="AF370" s="45"/>
      <c r="AG370" s="144"/>
      <c r="AH370" s="40"/>
      <c r="AI370" s="40"/>
      <c r="AW370" s="40"/>
      <c r="AY370" s="40"/>
      <c r="BA370" s="40"/>
      <c r="BC370" s="40"/>
      <c r="BE370" s="40"/>
      <c r="BG370" s="40"/>
    </row>
    <row r="371" spans="1:59" s="42" customFormat="1" ht="12.75" customHeight="1">
      <c r="A371" s="144">
        <v>19370</v>
      </c>
      <c r="B371" s="146" t="s">
        <v>1360</v>
      </c>
      <c r="C371" s="147" t="s">
        <v>1359</v>
      </c>
      <c r="D371" s="146" t="s">
        <v>1361</v>
      </c>
      <c r="E371" s="147" t="s">
        <v>702</v>
      </c>
      <c r="F371" s="146" t="s">
        <v>27</v>
      </c>
      <c r="G371" s="151" t="s">
        <v>165</v>
      </c>
      <c r="H371" s="151"/>
      <c r="I371" s="151" t="s">
        <v>12</v>
      </c>
      <c r="J371" s="151" t="s">
        <v>38</v>
      </c>
      <c r="K371" s="151" t="s">
        <v>107</v>
      </c>
      <c r="L371" s="151" t="s">
        <v>158</v>
      </c>
      <c r="M371" s="151" t="s">
        <v>289</v>
      </c>
      <c r="N371" s="151" t="s">
        <v>27</v>
      </c>
      <c r="O371" s="45">
        <v>43679</v>
      </c>
      <c r="P371" s="40">
        <v>4100</v>
      </c>
      <c r="Q371" s="176"/>
      <c r="R371" s="40"/>
      <c r="S371" s="40"/>
      <c r="T371" s="40"/>
      <c r="U371" s="40"/>
      <c r="V371" s="40"/>
      <c r="W371" s="40"/>
      <c r="X371" s="41"/>
      <c r="Y371" s="41"/>
      <c r="Z371" s="40"/>
      <c r="AA371" s="152" t="s">
        <v>56</v>
      </c>
      <c r="AB371" s="153"/>
      <c r="AC371" s="166">
        <f>IF(AA371=Tables!J$5,AB371*P371,)</f>
        <v>0</v>
      </c>
      <c r="AD371" s="157"/>
      <c r="AE371" s="157"/>
      <c r="AF371" s="45"/>
      <c r="AG371" s="144"/>
      <c r="AH371" s="40"/>
      <c r="AI371" s="40"/>
      <c r="AW371" s="40"/>
      <c r="AY371" s="40"/>
      <c r="BA371" s="40"/>
      <c r="BC371" s="40"/>
      <c r="BE371" s="40"/>
      <c r="BG371" s="40"/>
    </row>
    <row r="372" spans="1:59" s="42" customFormat="1" ht="12.75" customHeight="1">
      <c r="A372" s="144">
        <v>19371</v>
      </c>
      <c r="B372" s="146" t="s">
        <v>1362</v>
      </c>
      <c r="C372" s="147" t="s">
        <v>362</v>
      </c>
      <c r="D372" s="146" t="s">
        <v>1363</v>
      </c>
      <c r="E372" s="147" t="s">
        <v>360</v>
      </c>
      <c r="F372" s="42" t="s">
        <v>27</v>
      </c>
      <c r="G372" s="151" t="s">
        <v>165</v>
      </c>
      <c r="H372" s="151"/>
      <c r="I372" s="151" t="s">
        <v>12</v>
      </c>
      <c r="J372" s="151" t="s">
        <v>37</v>
      </c>
      <c r="K372" s="151" t="s">
        <v>107</v>
      </c>
      <c r="L372" s="151" t="s">
        <v>72</v>
      </c>
      <c r="M372" s="151" t="s">
        <v>73</v>
      </c>
      <c r="N372" s="151" t="s">
        <v>27</v>
      </c>
      <c r="O372" s="149" t="s">
        <v>1364</v>
      </c>
      <c r="P372" s="186"/>
      <c r="Q372" s="176"/>
      <c r="R372" s="40"/>
      <c r="S372" s="40"/>
      <c r="T372" s="40"/>
      <c r="U372" s="40"/>
      <c r="V372" s="40"/>
      <c r="W372" s="40"/>
      <c r="X372" s="41"/>
      <c r="Y372" s="41"/>
      <c r="Z372" s="40"/>
      <c r="AA372" s="187"/>
      <c r="AB372" s="153"/>
      <c r="AC372" s="166">
        <f>IF(AA372=Tables!J$5,AB372*P372,)</f>
        <v>0</v>
      </c>
      <c r="AD372" s="157"/>
      <c r="AE372" s="157"/>
      <c r="AF372" s="45"/>
      <c r="AG372" s="144"/>
      <c r="AH372" s="40"/>
      <c r="AI372" s="40"/>
      <c r="AL372" s="42" t="s">
        <v>245</v>
      </c>
      <c r="AM372" s="146" t="s">
        <v>1365</v>
      </c>
      <c r="AW372" s="40"/>
      <c r="AY372" s="40"/>
      <c r="BA372" s="40"/>
      <c r="BC372" s="40"/>
      <c r="BE372" s="40"/>
      <c r="BG372" s="40"/>
    </row>
    <row r="373" spans="1:59" s="42" customFormat="1" ht="12.75" customHeight="1">
      <c r="A373" s="144">
        <v>19372</v>
      </c>
      <c r="B373" s="146" t="s">
        <v>1366</v>
      </c>
      <c r="C373" s="147" t="s">
        <v>1367</v>
      </c>
      <c r="D373" s="146" t="s">
        <v>1176</v>
      </c>
      <c r="E373" s="147" t="s">
        <v>532</v>
      </c>
      <c r="F373" s="146" t="s">
        <v>27</v>
      </c>
      <c r="G373" s="151" t="s">
        <v>165</v>
      </c>
      <c r="H373" s="151"/>
      <c r="I373" s="151" t="s">
        <v>13</v>
      </c>
      <c r="J373" s="151" t="s">
        <v>38</v>
      </c>
      <c r="K373" s="151" t="s">
        <v>107</v>
      </c>
      <c r="L373" s="151" t="s">
        <v>158</v>
      </c>
      <c r="M373" s="151" t="s">
        <v>289</v>
      </c>
      <c r="N373" s="151" t="s">
        <v>27</v>
      </c>
      <c r="O373" s="45">
        <v>43682</v>
      </c>
      <c r="P373" s="40">
        <v>2860</v>
      </c>
      <c r="Q373" s="176"/>
      <c r="R373" s="40"/>
      <c r="S373" s="40"/>
      <c r="T373" s="40"/>
      <c r="U373" s="40"/>
      <c r="V373" s="40"/>
      <c r="W373" s="40"/>
      <c r="X373" s="41"/>
      <c r="Y373" s="41"/>
      <c r="Z373" s="40"/>
      <c r="AA373" s="152" t="s">
        <v>56</v>
      </c>
      <c r="AB373" s="153"/>
      <c r="AC373" s="166">
        <f>IF(AA373=Tables!J$5,AB373*P373,)</f>
        <v>0</v>
      </c>
      <c r="AD373" s="157"/>
      <c r="AE373" s="157"/>
      <c r="AF373" s="45"/>
      <c r="AG373" s="144"/>
      <c r="AH373" s="40"/>
      <c r="AI373" s="40"/>
      <c r="AW373" s="40"/>
      <c r="AY373" s="40"/>
      <c r="BA373" s="40"/>
      <c r="BC373" s="40"/>
      <c r="BE373" s="40"/>
      <c r="BG373" s="40"/>
    </row>
    <row r="374" spans="1:59" s="42" customFormat="1" ht="12.75" customHeight="1">
      <c r="A374" s="144">
        <v>19373</v>
      </c>
      <c r="B374" s="146" t="s">
        <v>1368</v>
      </c>
      <c r="C374" s="147" t="s">
        <v>679</v>
      </c>
      <c r="D374" s="146" t="s">
        <v>1369</v>
      </c>
      <c r="E374" s="147" t="s">
        <v>503</v>
      </c>
      <c r="F374" s="146" t="s">
        <v>27</v>
      </c>
      <c r="G374" s="155" t="s">
        <v>165</v>
      </c>
      <c r="H374" s="151"/>
      <c r="I374" s="155" t="s">
        <v>12</v>
      </c>
      <c r="J374" s="151" t="s">
        <v>38</v>
      </c>
      <c r="K374" s="151" t="s">
        <v>83</v>
      </c>
      <c r="L374" s="155" t="s">
        <v>790</v>
      </c>
      <c r="M374" s="151" t="s">
        <v>73</v>
      </c>
      <c r="N374" s="155" t="s">
        <v>27</v>
      </c>
      <c r="O374" s="45">
        <v>43690</v>
      </c>
      <c r="P374" s="40">
        <v>178628</v>
      </c>
      <c r="Q374" s="176"/>
      <c r="R374" s="40">
        <v>1602</v>
      </c>
      <c r="S374" s="40">
        <v>15044</v>
      </c>
      <c r="T374" s="40"/>
      <c r="U374" s="40"/>
      <c r="V374" s="40"/>
      <c r="W374" s="40"/>
      <c r="X374" s="41"/>
      <c r="Y374" s="41"/>
      <c r="Z374" s="40"/>
      <c r="AA374" s="152" t="s">
        <v>55</v>
      </c>
      <c r="AB374" s="153"/>
      <c r="AC374" s="166">
        <f>IF(AA374=Tables!J$5,AB374*P374,)</f>
        <v>0</v>
      </c>
      <c r="AD374" s="157"/>
      <c r="AE374" s="157"/>
      <c r="AF374" s="45"/>
      <c r="AG374" s="144"/>
      <c r="AH374" s="40"/>
      <c r="AI374" s="40"/>
      <c r="AL374" s="42" t="s">
        <v>256</v>
      </c>
      <c r="AM374" s="146" t="s">
        <v>1100</v>
      </c>
      <c r="AW374" s="40"/>
      <c r="AY374" s="40"/>
      <c r="BA374" s="40"/>
      <c r="BC374" s="40"/>
      <c r="BE374" s="40"/>
      <c r="BG374" s="40"/>
    </row>
    <row r="375" spans="1:59" s="42" customFormat="1" ht="12.75" customHeight="1">
      <c r="A375" s="144">
        <v>19374</v>
      </c>
      <c r="B375" s="146" t="s">
        <v>590</v>
      </c>
      <c r="C375" s="147" t="s">
        <v>1411</v>
      </c>
      <c r="D375" s="146" t="s">
        <v>1412</v>
      </c>
      <c r="E375" s="147" t="s">
        <v>567</v>
      </c>
      <c r="F375" s="146" t="s">
        <v>27</v>
      </c>
      <c r="G375" s="151" t="s">
        <v>165</v>
      </c>
      <c r="H375" s="151"/>
      <c r="I375" s="151" t="s">
        <v>12</v>
      </c>
      <c r="J375" s="151" t="s">
        <v>38</v>
      </c>
      <c r="K375" s="151" t="s">
        <v>83</v>
      </c>
      <c r="L375" s="151" t="s">
        <v>158</v>
      </c>
      <c r="M375" s="151" t="s">
        <v>289</v>
      </c>
      <c r="N375" s="151" t="s">
        <v>27</v>
      </c>
      <c r="O375" s="45">
        <v>43692</v>
      </c>
      <c r="P375" s="189">
        <v>8000</v>
      </c>
      <c r="Q375" s="176"/>
      <c r="R375" s="40"/>
      <c r="S375" s="40"/>
      <c r="T375" s="40"/>
      <c r="U375" s="40"/>
      <c r="V375" s="40"/>
      <c r="W375" s="40"/>
      <c r="X375" s="41"/>
      <c r="Y375" s="41"/>
      <c r="Z375" s="40"/>
      <c r="AA375" s="194" t="s">
        <v>55</v>
      </c>
      <c r="AB375" s="153"/>
      <c r="AC375" s="166">
        <f>IF(AA375=Tables!J$5,AB375*P375,)</f>
        <v>0</v>
      </c>
      <c r="AD375" s="157"/>
      <c r="AE375" s="157"/>
      <c r="AF375" s="45"/>
      <c r="AG375" s="144"/>
      <c r="AH375" s="40"/>
      <c r="AI375" s="40"/>
      <c r="AW375" s="40"/>
      <c r="AY375" s="40"/>
      <c r="BA375" s="40"/>
      <c r="BC375" s="40"/>
      <c r="BE375" s="40"/>
      <c r="BG375" s="40"/>
    </row>
    <row r="376" spans="1:59" s="42" customFormat="1" ht="12.75" customHeight="1">
      <c r="A376" s="144">
        <v>19375</v>
      </c>
      <c r="B376" s="146" t="s">
        <v>1370</v>
      </c>
      <c r="C376" s="147" t="s">
        <v>1371</v>
      </c>
      <c r="D376" s="146" t="s">
        <v>1372</v>
      </c>
      <c r="E376" s="147" t="s">
        <v>360</v>
      </c>
      <c r="F376" s="42" t="s">
        <v>27</v>
      </c>
      <c r="G376" s="151" t="s">
        <v>165</v>
      </c>
      <c r="H376" s="151"/>
      <c r="I376" s="151" t="s">
        <v>13</v>
      </c>
      <c r="J376" s="151" t="s">
        <v>38</v>
      </c>
      <c r="K376" s="151" t="s">
        <v>83</v>
      </c>
      <c r="L376" s="151" t="s">
        <v>342</v>
      </c>
      <c r="M376" s="151" t="s">
        <v>73</v>
      </c>
      <c r="N376" s="151" t="s">
        <v>27</v>
      </c>
      <c r="O376" s="45">
        <v>43693</v>
      </c>
      <c r="P376" s="40">
        <v>60044</v>
      </c>
      <c r="Q376" s="176"/>
      <c r="R376" s="40"/>
      <c r="S376" s="40"/>
      <c r="T376" s="40"/>
      <c r="U376" s="40"/>
      <c r="V376" s="40"/>
      <c r="W376" s="40"/>
      <c r="X376" s="41"/>
      <c r="Y376" s="41"/>
      <c r="Z376" s="40"/>
      <c r="AA376" s="187"/>
      <c r="AB376" s="153"/>
      <c r="AC376" s="166">
        <f>IF(AA376=Tables!J$5,AB376*P376,)</f>
        <v>0</v>
      </c>
      <c r="AD376" s="157"/>
      <c r="AE376" s="157"/>
      <c r="AF376" s="45"/>
      <c r="AG376" s="144"/>
      <c r="AH376" s="40"/>
      <c r="AI376" s="40"/>
      <c r="AW376" s="40"/>
      <c r="AY376" s="40"/>
      <c r="BA376" s="40"/>
      <c r="BC376" s="40"/>
      <c r="BE376" s="40"/>
      <c r="BG376" s="40"/>
    </row>
    <row r="377" spans="1:59" s="42" customFormat="1" ht="12.75" customHeight="1">
      <c r="A377" s="144">
        <v>19376</v>
      </c>
      <c r="B377" s="146" t="s">
        <v>1373</v>
      </c>
      <c r="C377" s="147" t="s">
        <v>1403</v>
      </c>
      <c r="D377" s="146" t="s">
        <v>359</v>
      </c>
      <c r="E377" s="147" t="s">
        <v>360</v>
      </c>
      <c r="F377" s="146" t="s">
        <v>27</v>
      </c>
      <c r="G377" s="151" t="s">
        <v>165</v>
      </c>
      <c r="H377" s="151"/>
      <c r="I377" s="155" t="s">
        <v>12</v>
      </c>
      <c r="J377" s="151" t="s">
        <v>38</v>
      </c>
      <c r="K377" s="151" t="s">
        <v>107</v>
      </c>
      <c r="L377" s="151" t="s">
        <v>313</v>
      </c>
      <c r="M377" s="155" t="s">
        <v>289</v>
      </c>
      <c r="N377" s="155" t="s">
        <v>27</v>
      </c>
      <c r="O377" s="45">
        <v>43693</v>
      </c>
      <c r="P377" s="189">
        <v>10500</v>
      </c>
      <c r="Q377" s="176"/>
      <c r="R377" s="40"/>
      <c r="S377" s="40"/>
      <c r="T377" s="40"/>
      <c r="U377" s="40"/>
      <c r="V377" s="40"/>
      <c r="W377" s="40"/>
      <c r="X377" s="41"/>
      <c r="Y377" s="41"/>
      <c r="Z377" s="40"/>
      <c r="AA377" s="196" t="s">
        <v>56</v>
      </c>
      <c r="AB377" s="153"/>
      <c r="AC377" s="166">
        <f>IF(AA377=Tables!J$5,AB377*P377,)</f>
        <v>0</v>
      </c>
      <c r="AD377" s="157"/>
      <c r="AE377" s="157"/>
      <c r="AF377" s="45"/>
      <c r="AG377" s="144"/>
      <c r="AH377" s="40"/>
      <c r="AI377" s="40"/>
      <c r="AW377" s="40"/>
      <c r="AY377" s="40"/>
      <c r="BA377" s="40"/>
      <c r="BC377" s="40"/>
      <c r="BE377" s="40"/>
      <c r="BG377" s="40"/>
    </row>
    <row r="378" spans="1:59" s="42" customFormat="1" ht="12.75" customHeight="1">
      <c r="A378" s="144">
        <v>19377</v>
      </c>
      <c r="B378" s="146" t="s">
        <v>1374</v>
      </c>
      <c r="C378" s="147" t="s">
        <v>1375</v>
      </c>
      <c r="D378" s="146" t="s">
        <v>639</v>
      </c>
      <c r="E378" s="147" t="s">
        <v>360</v>
      </c>
      <c r="F378" s="146" t="s">
        <v>27</v>
      </c>
      <c r="G378" s="151" t="s">
        <v>165</v>
      </c>
      <c r="H378" s="151"/>
      <c r="I378" s="151" t="s">
        <v>12</v>
      </c>
      <c r="J378" s="151" t="s">
        <v>38</v>
      </c>
      <c r="K378" s="151" t="s">
        <v>107</v>
      </c>
      <c r="L378" s="151" t="s">
        <v>158</v>
      </c>
      <c r="M378" s="151" t="s">
        <v>289</v>
      </c>
      <c r="N378" s="151" t="s">
        <v>27</v>
      </c>
      <c r="O378" s="45">
        <v>43689</v>
      </c>
      <c r="P378" s="40">
        <v>2580</v>
      </c>
      <c r="Q378" s="176"/>
      <c r="R378" s="40"/>
      <c r="S378" s="40"/>
      <c r="T378" s="40"/>
      <c r="U378" s="40"/>
      <c r="V378" s="40"/>
      <c r="W378" s="40"/>
      <c r="X378" s="41"/>
      <c r="Y378" s="41"/>
      <c r="Z378" s="40"/>
      <c r="AA378" s="152" t="s">
        <v>56</v>
      </c>
      <c r="AB378" s="153"/>
      <c r="AC378" s="166">
        <f>IF(AA378=Tables!J$5,AB378*P378,)</f>
        <v>0</v>
      </c>
      <c r="AD378" s="157"/>
      <c r="AE378" s="157"/>
      <c r="AF378" s="45"/>
      <c r="AG378" s="144"/>
      <c r="AH378" s="40"/>
      <c r="AI378" s="40"/>
      <c r="AW378" s="40"/>
      <c r="AY378" s="40"/>
      <c r="BA378" s="40"/>
      <c r="BC378" s="40"/>
      <c r="BE378" s="40"/>
      <c r="BG378" s="40"/>
    </row>
    <row r="379" spans="1:59" s="42" customFormat="1" ht="12.75" customHeight="1">
      <c r="A379" s="144">
        <v>19378</v>
      </c>
      <c r="B379" s="146" t="s">
        <v>1377</v>
      </c>
      <c r="C379" s="147" t="s">
        <v>1376</v>
      </c>
      <c r="D379" s="146" t="s">
        <v>754</v>
      </c>
      <c r="E379" s="147" t="s">
        <v>755</v>
      </c>
      <c r="F379" s="42" t="s">
        <v>27</v>
      </c>
      <c r="G379" s="151" t="s">
        <v>165</v>
      </c>
      <c r="H379" s="151"/>
      <c r="I379" s="151" t="s">
        <v>12</v>
      </c>
      <c r="J379" s="151" t="s">
        <v>38</v>
      </c>
      <c r="K379" s="151" t="s">
        <v>107</v>
      </c>
      <c r="L379" s="151" t="s">
        <v>158</v>
      </c>
      <c r="M379" s="151" t="s">
        <v>289</v>
      </c>
      <c r="N379" s="151" t="s">
        <v>27</v>
      </c>
      <c r="O379" s="45">
        <v>43690</v>
      </c>
      <c r="P379" s="40">
        <v>18932</v>
      </c>
      <c r="Q379" s="176"/>
      <c r="R379" s="40"/>
      <c r="S379" s="40"/>
      <c r="T379" s="40"/>
      <c r="U379" s="40"/>
      <c r="V379" s="40"/>
      <c r="W379" s="40"/>
      <c r="X379" s="41"/>
      <c r="Y379" s="41"/>
      <c r="Z379" s="40"/>
      <c r="AA379" s="152" t="s">
        <v>56</v>
      </c>
      <c r="AB379" s="153"/>
      <c r="AC379" s="166">
        <f>IF(AA379=Tables!J$5,AB379*P379,)</f>
        <v>0</v>
      </c>
      <c r="AD379" s="157"/>
      <c r="AE379" s="157"/>
      <c r="AF379" s="45"/>
      <c r="AG379" s="144"/>
      <c r="AH379" s="40"/>
      <c r="AI379" s="40"/>
      <c r="AW379" s="40"/>
      <c r="AY379" s="40"/>
      <c r="BA379" s="40"/>
      <c r="BC379" s="40"/>
      <c r="BE379" s="40"/>
      <c r="BG379" s="40"/>
    </row>
    <row r="380" spans="1:59" s="42" customFormat="1" ht="12.75" customHeight="1">
      <c r="A380" s="144">
        <v>19379</v>
      </c>
      <c r="B380" s="146" t="s">
        <v>1378</v>
      </c>
      <c r="C380" s="147" t="s">
        <v>1379</v>
      </c>
      <c r="D380" s="146" t="s">
        <v>1380</v>
      </c>
      <c r="E380" s="147" t="s">
        <v>503</v>
      </c>
      <c r="F380" s="42" t="s">
        <v>27</v>
      </c>
      <c r="G380" s="151" t="s">
        <v>165</v>
      </c>
      <c r="H380" s="151"/>
      <c r="I380" s="151" t="s">
        <v>12</v>
      </c>
      <c r="J380" s="151" t="s">
        <v>38</v>
      </c>
      <c r="K380" s="151" t="s">
        <v>107</v>
      </c>
      <c r="L380" s="151" t="s">
        <v>158</v>
      </c>
      <c r="M380" s="151" t="s">
        <v>289</v>
      </c>
      <c r="N380" s="151" t="s">
        <v>27</v>
      </c>
      <c r="O380" s="45">
        <v>43690</v>
      </c>
      <c r="P380" s="189">
        <v>2800</v>
      </c>
      <c r="Q380" s="176"/>
      <c r="R380" s="40"/>
      <c r="S380" s="40"/>
      <c r="T380" s="40"/>
      <c r="U380" s="40"/>
      <c r="V380" s="40"/>
      <c r="W380" s="40"/>
      <c r="X380" s="41"/>
      <c r="Y380" s="41"/>
      <c r="Z380" s="40"/>
      <c r="AA380" s="152" t="s">
        <v>56</v>
      </c>
      <c r="AB380" s="153"/>
      <c r="AC380" s="166">
        <f>IF(AA380=Tables!J$5,AB380*P380,)</f>
        <v>0</v>
      </c>
      <c r="AD380" s="157"/>
      <c r="AE380" s="157"/>
      <c r="AF380" s="45"/>
      <c r="AG380" s="144"/>
      <c r="AH380" s="40"/>
      <c r="AI380" s="40"/>
      <c r="AW380" s="40"/>
      <c r="AY380" s="40"/>
      <c r="BA380" s="40"/>
      <c r="BC380" s="40"/>
      <c r="BE380" s="40"/>
      <c r="BG380" s="40"/>
    </row>
    <row r="381" spans="1:59" s="42" customFormat="1" ht="12.75" customHeight="1">
      <c r="A381" s="144">
        <v>19380</v>
      </c>
      <c r="B381" s="146" t="s">
        <v>1381</v>
      </c>
      <c r="C381" s="147" t="s">
        <v>1192</v>
      </c>
      <c r="D381" s="146" t="s">
        <v>1357</v>
      </c>
      <c r="E381" s="147" t="s">
        <v>503</v>
      </c>
      <c r="F381" s="146" t="s">
        <v>27</v>
      </c>
      <c r="G381" s="151" t="s">
        <v>165</v>
      </c>
      <c r="H381" s="151"/>
      <c r="I381" s="151" t="s">
        <v>14</v>
      </c>
      <c r="J381" s="151" t="s">
        <v>38</v>
      </c>
      <c r="K381" s="151" t="s">
        <v>83</v>
      </c>
      <c r="L381" s="151" t="s">
        <v>790</v>
      </c>
      <c r="M381" s="155" t="s">
        <v>73</v>
      </c>
      <c r="N381" s="155" t="s">
        <v>27</v>
      </c>
      <c r="O381" s="45">
        <v>43697</v>
      </c>
      <c r="P381" s="186"/>
      <c r="Q381" s="176"/>
      <c r="R381" s="40"/>
      <c r="S381" s="40"/>
      <c r="T381" s="40"/>
      <c r="U381" s="40"/>
      <c r="V381" s="40"/>
      <c r="W381" s="40"/>
      <c r="X381" s="41"/>
      <c r="Y381" s="41"/>
      <c r="Z381" s="40"/>
      <c r="AA381" s="187"/>
      <c r="AB381" s="153"/>
      <c r="AC381" s="166">
        <f>IF(AA381=Tables!J$5,AB381*P381,)</f>
        <v>0</v>
      </c>
      <c r="AD381" s="157"/>
      <c r="AE381" s="157"/>
      <c r="AF381" s="45"/>
      <c r="AG381" s="144"/>
      <c r="AH381" s="40"/>
      <c r="AI381" s="40"/>
      <c r="AW381" s="40"/>
      <c r="AY381" s="40"/>
      <c r="BA381" s="40"/>
      <c r="BC381" s="40"/>
      <c r="BE381" s="40"/>
      <c r="BG381" s="40"/>
    </row>
    <row r="382" spans="1:59" s="42" customFormat="1" ht="12.75" customHeight="1">
      <c r="A382" s="144">
        <v>19381</v>
      </c>
      <c r="B382" s="146" t="s">
        <v>1382</v>
      </c>
      <c r="C382" s="147" t="s">
        <v>1383</v>
      </c>
      <c r="D382" s="146" t="s">
        <v>1237</v>
      </c>
      <c r="E382" s="147" t="s">
        <v>360</v>
      </c>
      <c r="F382" s="146" t="s">
        <v>27</v>
      </c>
      <c r="G382" s="151" t="s">
        <v>165</v>
      </c>
      <c r="H382" s="151"/>
      <c r="I382" s="151" t="s">
        <v>16</v>
      </c>
      <c r="J382" s="151" t="s">
        <v>37</v>
      </c>
      <c r="K382" s="151" t="s">
        <v>107</v>
      </c>
      <c r="L382" s="155" t="s">
        <v>313</v>
      </c>
      <c r="M382" s="155" t="s">
        <v>289</v>
      </c>
      <c r="N382" s="155" t="s">
        <v>27</v>
      </c>
      <c r="O382" s="45">
        <v>43692</v>
      </c>
      <c r="P382" s="189">
        <v>24983</v>
      </c>
      <c r="Q382" s="176"/>
      <c r="R382" s="40"/>
      <c r="S382" s="40"/>
      <c r="T382" s="40"/>
      <c r="U382" s="40"/>
      <c r="V382" s="40"/>
      <c r="W382" s="40"/>
      <c r="X382" s="41"/>
      <c r="Y382" s="41"/>
      <c r="Z382" s="40"/>
      <c r="AA382" s="196" t="s">
        <v>56</v>
      </c>
      <c r="AB382" s="153"/>
      <c r="AC382" s="166">
        <f>IF(AA382=Tables!J$5,AB382*P382,)</f>
        <v>0</v>
      </c>
      <c r="AD382" s="157"/>
      <c r="AE382" s="157"/>
      <c r="AF382" s="45"/>
      <c r="AG382" s="144"/>
      <c r="AH382" s="40"/>
      <c r="AI382" s="40"/>
      <c r="AW382" s="40"/>
      <c r="AY382" s="40"/>
      <c r="BA382" s="40"/>
      <c r="BC382" s="40"/>
      <c r="BE382" s="40"/>
      <c r="BG382" s="40"/>
    </row>
    <row r="383" spans="1:59" s="42" customFormat="1" ht="12.75" customHeight="1">
      <c r="A383" s="144">
        <v>19382</v>
      </c>
      <c r="B383" s="146" t="s">
        <v>1384</v>
      </c>
      <c r="C383" s="147" t="s">
        <v>1385</v>
      </c>
      <c r="D383" s="146" t="s">
        <v>1386</v>
      </c>
      <c r="E383" s="147" t="s">
        <v>514</v>
      </c>
      <c r="F383" s="146" t="s">
        <v>27</v>
      </c>
      <c r="G383" s="151" t="s">
        <v>165</v>
      </c>
      <c r="H383" s="151"/>
      <c r="I383" s="151" t="s">
        <v>12</v>
      </c>
      <c r="J383" s="151" t="s">
        <v>38</v>
      </c>
      <c r="K383" s="151" t="s">
        <v>107</v>
      </c>
      <c r="L383" s="151" t="s">
        <v>158</v>
      </c>
      <c r="M383" s="151" t="s">
        <v>289</v>
      </c>
      <c r="N383" s="151" t="s">
        <v>27</v>
      </c>
      <c r="O383" s="45">
        <v>43692</v>
      </c>
      <c r="P383" s="40">
        <v>500</v>
      </c>
      <c r="Q383" s="176"/>
      <c r="R383" s="40"/>
      <c r="S383" s="40"/>
      <c r="T383" s="40"/>
      <c r="U383" s="40"/>
      <c r="V383" s="40"/>
      <c r="W383" s="40"/>
      <c r="X383" s="41"/>
      <c r="Y383" s="41"/>
      <c r="Z383" s="40"/>
      <c r="AA383" s="152" t="s">
        <v>56</v>
      </c>
      <c r="AB383" s="153"/>
      <c r="AC383" s="166">
        <f>IF(AA383=Tables!J$5,AB383*P383,)</f>
        <v>0</v>
      </c>
      <c r="AD383" s="157"/>
      <c r="AE383" s="157"/>
      <c r="AF383" s="45"/>
      <c r="AG383" s="144"/>
      <c r="AH383" s="40"/>
      <c r="AI383" s="40"/>
      <c r="AW383" s="40"/>
      <c r="AY383" s="40"/>
      <c r="BA383" s="40"/>
      <c r="BC383" s="40"/>
      <c r="BE383" s="40"/>
      <c r="BG383" s="40"/>
    </row>
    <row r="384" spans="1:59" s="42" customFormat="1" ht="12.75" customHeight="1">
      <c r="A384" s="144">
        <v>19383</v>
      </c>
      <c r="B384" s="146" t="s">
        <v>1387</v>
      </c>
      <c r="C384" s="147" t="s">
        <v>1388</v>
      </c>
      <c r="D384" s="146" t="s">
        <v>1237</v>
      </c>
      <c r="E384" s="147" t="s">
        <v>1278</v>
      </c>
      <c r="F384" s="146" t="s">
        <v>27</v>
      </c>
      <c r="G384" s="151" t="s">
        <v>165</v>
      </c>
      <c r="H384" s="151"/>
      <c r="I384" s="151" t="s">
        <v>16</v>
      </c>
      <c r="J384" s="151" t="s">
        <v>37</v>
      </c>
      <c r="K384" s="151" t="s">
        <v>107</v>
      </c>
      <c r="L384" s="151" t="s">
        <v>313</v>
      </c>
      <c r="M384" s="151" t="s">
        <v>289</v>
      </c>
      <c r="N384" s="151" t="s">
        <v>27</v>
      </c>
      <c r="O384" s="45">
        <v>43693</v>
      </c>
      <c r="P384" s="40"/>
      <c r="Q384" s="176"/>
      <c r="R384" s="40"/>
      <c r="S384" s="40"/>
      <c r="T384" s="40"/>
      <c r="U384" s="40"/>
      <c r="V384" s="40"/>
      <c r="W384" s="40"/>
      <c r="X384" s="41"/>
      <c r="Y384" s="41"/>
      <c r="Z384" s="40"/>
      <c r="AA384" s="187"/>
      <c r="AB384" s="153"/>
      <c r="AC384" s="166">
        <f>IF(AA384=Tables!J$5,AB384*P384,)</f>
        <v>0</v>
      </c>
      <c r="AD384" s="157"/>
      <c r="AE384" s="157"/>
      <c r="AF384" s="45"/>
      <c r="AG384" s="144"/>
      <c r="AH384" s="40"/>
      <c r="AI384" s="40"/>
      <c r="AW384" s="40"/>
      <c r="AY384" s="40"/>
      <c r="BA384" s="40"/>
      <c r="BC384" s="40"/>
      <c r="BE384" s="40"/>
      <c r="BG384" s="40"/>
    </row>
    <row r="385" spans="1:59" s="42" customFormat="1" ht="12.75" customHeight="1">
      <c r="A385" s="144">
        <v>19384</v>
      </c>
      <c r="B385" s="146" t="s">
        <v>1389</v>
      </c>
      <c r="C385" s="147" t="s">
        <v>1390</v>
      </c>
      <c r="D385" s="146" t="s">
        <v>1391</v>
      </c>
      <c r="E385" s="147" t="s">
        <v>360</v>
      </c>
      <c r="F385" s="146" t="s">
        <v>27</v>
      </c>
      <c r="G385" s="151" t="s">
        <v>165</v>
      </c>
      <c r="H385" s="151"/>
      <c r="I385" s="151" t="s">
        <v>12</v>
      </c>
      <c r="J385" s="151" t="s">
        <v>38</v>
      </c>
      <c r="K385" s="151" t="s">
        <v>107</v>
      </c>
      <c r="L385" s="151" t="s">
        <v>158</v>
      </c>
      <c r="M385" s="151" t="s">
        <v>289</v>
      </c>
      <c r="N385" s="151" t="s">
        <v>27</v>
      </c>
      <c r="O385" s="45">
        <v>43697</v>
      </c>
      <c r="P385" s="40">
        <v>131300</v>
      </c>
      <c r="Q385" s="176"/>
      <c r="R385" s="40"/>
      <c r="S385" s="40"/>
      <c r="T385" s="40"/>
      <c r="U385" s="40"/>
      <c r="V385" s="40"/>
      <c r="W385" s="40"/>
      <c r="X385" s="41"/>
      <c r="Y385" s="41"/>
      <c r="Z385" s="40"/>
      <c r="AA385" s="152" t="s">
        <v>55</v>
      </c>
      <c r="AB385" s="153"/>
      <c r="AC385" s="166">
        <f>IF(AA385=Tables!J$5,AB385*P385,)</f>
        <v>0</v>
      </c>
      <c r="AD385" s="157"/>
      <c r="AE385" s="157"/>
      <c r="AF385" s="45"/>
      <c r="AG385" s="144"/>
      <c r="AH385" s="40"/>
      <c r="AI385" s="40"/>
      <c r="AW385" s="40"/>
      <c r="AY385" s="40"/>
      <c r="BA385" s="40"/>
      <c r="BC385" s="40"/>
      <c r="BE385" s="40"/>
      <c r="BG385" s="40"/>
    </row>
    <row r="386" spans="1:59" s="42" customFormat="1" ht="12.75" customHeight="1">
      <c r="A386" s="144">
        <v>19385</v>
      </c>
      <c r="B386" s="146" t="s">
        <v>1392</v>
      </c>
      <c r="C386" s="147" t="s">
        <v>1393</v>
      </c>
      <c r="E386" s="147" t="s">
        <v>360</v>
      </c>
      <c r="F386" s="42" t="s">
        <v>27</v>
      </c>
      <c r="G386" s="151" t="s">
        <v>165</v>
      </c>
      <c r="H386" s="151"/>
      <c r="I386" s="151" t="s">
        <v>12</v>
      </c>
      <c r="J386" s="151" t="s">
        <v>145</v>
      </c>
      <c r="K386" s="151" t="s">
        <v>81</v>
      </c>
      <c r="L386" s="151" t="s">
        <v>313</v>
      </c>
      <c r="M386" s="151" t="s">
        <v>289</v>
      </c>
      <c r="N386" s="151" t="s">
        <v>27</v>
      </c>
      <c r="O386" s="45">
        <v>43697</v>
      </c>
      <c r="P386" s="40"/>
      <c r="Q386" s="176"/>
      <c r="R386" s="40"/>
      <c r="S386" s="40"/>
      <c r="T386" s="40"/>
      <c r="U386" s="40"/>
      <c r="V386" s="40"/>
      <c r="W386" s="40"/>
      <c r="X386" s="41"/>
      <c r="Y386" s="41"/>
      <c r="Z386" s="40"/>
      <c r="AA386" s="152" t="s">
        <v>54</v>
      </c>
      <c r="AB386" s="153"/>
      <c r="AC386" s="166">
        <f>IF(AA386=Tables!J$5,AB386*P386,)</f>
        <v>0</v>
      </c>
      <c r="AD386" s="157"/>
      <c r="AE386" s="157"/>
      <c r="AF386" s="45"/>
      <c r="AG386" s="144"/>
      <c r="AH386" s="40"/>
      <c r="AI386" s="40"/>
      <c r="AW386" s="40"/>
      <c r="AY386" s="40"/>
      <c r="BA386" s="40"/>
      <c r="BC386" s="40"/>
      <c r="BE386" s="40"/>
      <c r="BG386" s="40"/>
    </row>
    <row r="387" spans="1:59" s="42" customFormat="1" ht="12.75" customHeight="1">
      <c r="A387" s="144">
        <v>19386</v>
      </c>
      <c r="B387" s="146" t="s">
        <v>457</v>
      </c>
      <c r="E387" s="146" t="s">
        <v>360</v>
      </c>
      <c r="F387" s="42" t="s">
        <v>27</v>
      </c>
      <c r="G387" s="203" t="s">
        <v>165</v>
      </c>
      <c r="I387" s="203" t="s">
        <v>12</v>
      </c>
      <c r="L387" s="203" t="s">
        <v>313</v>
      </c>
      <c r="M387" s="183" t="s">
        <v>289</v>
      </c>
      <c r="N387" s="183" t="s">
        <v>27</v>
      </c>
      <c r="Q387" s="176"/>
      <c r="R387" s="40"/>
      <c r="S387" s="40"/>
      <c r="T387" s="40"/>
      <c r="U387" s="40"/>
      <c r="V387" s="40"/>
      <c r="W387" s="40"/>
      <c r="X387" s="41"/>
      <c r="Y387" s="41"/>
      <c r="Z387" s="40"/>
      <c r="AA387" s="152" t="s">
        <v>55</v>
      </c>
      <c r="AB387" s="153"/>
      <c r="AC387" s="166">
        <f>IF(AA387=Tables!J$5,AB387*P388,)</f>
        <v>0</v>
      </c>
      <c r="AD387" s="157"/>
      <c r="AE387" s="157"/>
      <c r="AF387" s="45"/>
      <c r="AG387" s="144"/>
      <c r="AH387" s="40"/>
      <c r="AI387" s="40"/>
      <c r="AW387" s="40"/>
      <c r="AY387" s="40"/>
      <c r="BA387" s="40"/>
      <c r="BC387" s="40"/>
      <c r="BE387" s="40"/>
      <c r="BG387" s="40"/>
    </row>
    <row r="388" spans="1:59" s="42" customFormat="1" ht="12.75" customHeight="1">
      <c r="A388" s="144">
        <v>19387</v>
      </c>
      <c r="B388" s="146" t="s">
        <v>1395</v>
      </c>
      <c r="C388" s="147" t="s">
        <v>1394</v>
      </c>
      <c r="D388" s="146" t="s">
        <v>657</v>
      </c>
      <c r="E388" s="147" t="s">
        <v>524</v>
      </c>
      <c r="F388" s="146" t="s">
        <v>27</v>
      </c>
      <c r="G388" s="151" t="s">
        <v>165</v>
      </c>
      <c r="H388" s="151"/>
      <c r="I388" s="151" t="s">
        <v>12</v>
      </c>
      <c r="J388" s="151" t="s">
        <v>38</v>
      </c>
      <c r="K388" s="151" t="s">
        <v>107</v>
      </c>
      <c r="L388" s="151" t="s">
        <v>158</v>
      </c>
      <c r="M388" s="151" t="s">
        <v>289</v>
      </c>
      <c r="N388" s="151" t="s">
        <v>27</v>
      </c>
      <c r="O388" s="45">
        <v>43697</v>
      </c>
      <c r="P388" s="40">
        <v>1920</v>
      </c>
      <c r="Q388" s="176"/>
      <c r="R388" s="40"/>
      <c r="S388" s="40"/>
      <c r="T388" s="40"/>
      <c r="U388" s="40"/>
      <c r="V388" s="40"/>
      <c r="W388" s="40"/>
      <c r="X388" s="41"/>
      <c r="Y388" s="41"/>
      <c r="Z388" s="40"/>
      <c r="AA388" s="152" t="s">
        <v>55</v>
      </c>
      <c r="AB388" s="153"/>
      <c r="AC388" s="166">
        <f>IF(AA388=Tables!J$5,AB388*P389,)</f>
        <v>0</v>
      </c>
      <c r="AD388" s="157"/>
      <c r="AE388" s="157"/>
      <c r="AF388" s="45"/>
      <c r="AG388" s="144"/>
      <c r="AH388" s="40"/>
      <c r="AI388" s="40"/>
      <c r="AW388" s="40"/>
      <c r="AY388" s="40"/>
      <c r="BA388" s="40"/>
      <c r="BC388" s="40"/>
      <c r="BE388" s="40"/>
      <c r="BG388" s="40"/>
    </row>
    <row r="389" spans="1:59" s="42" customFormat="1" ht="12.75" customHeight="1">
      <c r="A389" s="144">
        <v>19388</v>
      </c>
      <c r="B389" s="146" t="s">
        <v>1398</v>
      </c>
      <c r="C389" s="147" t="s">
        <v>1399</v>
      </c>
      <c r="D389" s="146" t="s">
        <v>983</v>
      </c>
      <c r="E389" s="147" t="s">
        <v>984</v>
      </c>
      <c r="F389" s="146" t="s">
        <v>27</v>
      </c>
      <c r="G389" s="151" t="s">
        <v>165</v>
      </c>
      <c r="H389" s="151"/>
      <c r="I389" s="151" t="s">
        <v>12</v>
      </c>
      <c r="J389" s="151" t="s">
        <v>38</v>
      </c>
      <c r="K389" s="151" t="s">
        <v>107</v>
      </c>
      <c r="L389" s="151" t="s">
        <v>158</v>
      </c>
      <c r="M389" s="151" t="s">
        <v>289</v>
      </c>
      <c r="N389" s="151" t="s">
        <v>27</v>
      </c>
      <c r="O389" s="45">
        <v>43700</v>
      </c>
      <c r="P389" s="40">
        <v>1400</v>
      </c>
      <c r="Q389" s="176"/>
      <c r="R389" s="40"/>
      <c r="S389" s="40"/>
      <c r="T389" s="40"/>
      <c r="U389" s="40"/>
      <c r="V389" s="40"/>
      <c r="W389" s="40"/>
      <c r="X389" s="41"/>
      <c r="Y389" s="41"/>
      <c r="Z389" s="40"/>
      <c r="AA389" s="152" t="s">
        <v>56</v>
      </c>
      <c r="AB389" s="153"/>
      <c r="AC389" s="166">
        <f>IF(AA389=Tables!J$5,AB389*P389,)</f>
        <v>0</v>
      </c>
      <c r="AD389" s="157"/>
      <c r="AE389" s="157"/>
      <c r="AF389" s="45"/>
      <c r="AG389" s="144"/>
      <c r="AH389" s="40"/>
      <c r="AI389" s="40"/>
      <c r="AW389" s="40"/>
      <c r="AY389" s="40"/>
      <c r="BA389" s="40"/>
      <c r="BC389" s="40"/>
      <c r="BE389" s="40"/>
      <c r="BG389" s="40"/>
    </row>
    <row r="390" spans="1:59" s="42" customFormat="1" ht="12.75" customHeight="1">
      <c r="A390" s="144">
        <v>19389</v>
      </c>
      <c r="B390" s="146" t="s">
        <v>1400</v>
      </c>
      <c r="C390" s="147" t="s">
        <v>1401</v>
      </c>
      <c r="D390" s="146" t="s">
        <v>1402</v>
      </c>
      <c r="E390" s="147" t="s">
        <v>360</v>
      </c>
      <c r="F390" s="146" t="s">
        <v>27</v>
      </c>
      <c r="G390" s="151" t="s">
        <v>165</v>
      </c>
      <c r="H390" s="151"/>
      <c r="I390" s="151" t="s">
        <v>17</v>
      </c>
      <c r="J390" s="151" t="s">
        <v>38</v>
      </c>
      <c r="K390" s="151" t="s">
        <v>107</v>
      </c>
      <c r="L390" s="155" t="s">
        <v>313</v>
      </c>
      <c r="M390" s="155" t="s">
        <v>289</v>
      </c>
      <c r="N390" s="155" t="s">
        <v>27</v>
      </c>
      <c r="O390" s="45">
        <v>43704</v>
      </c>
      <c r="P390" s="40"/>
      <c r="Q390" s="176"/>
      <c r="R390" s="40"/>
      <c r="S390" s="40"/>
      <c r="T390" s="40"/>
      <c r="U390" s="40"/>
      <c r="V390" s="40"/>
      <c r="W390" s="40"/>
      <c r="X390" s="41"/>
      <c r="Y390" s="41"/>
      <c r="Z390" s="40"/>
      <c r="AA390" s="152"/>
      <c r="AB390" s="153"/>
      <c r="AC390" s="166">
        <f>IF(AA390=Tables!J$5,AB390*P390,)</f>
        <v>0</v>
      </c>
      <c r="AD390" s="157"/>
      <c r="AE390" s="157"/>
      <c r="AF390" s="45"/>
      <c r="AG390" s="144"/>
      <c r="AH390" s="40"/>
      <c r="AI390" s="40"/>
      <c r="AW390" s="40"/>
      <c r="AY390" s="40"/>
      <c r="BA390" s="40"/>
      <c r="BC390" s="40"/>
      <c r="BE390" s="40"/>
      <c r="BG390" s="40"/>
    </row>
    <row r="391" spans="1:59" s="42" customFormat="1" ht="12.75" customHeight="1">
      <c r="A391" s="144">
        <v>19390</v>
      </c>
      <c r="B391" s="146" t="s">
        <v>1406</v>
      </c>
      <c r="C391" s="147" t="s">
        <v>1407</v>
      </c>
      <c r="D391" s="146" t="s">
        <v>1237</v>
      </c>
      <c r="E391" s="147" t="s">
        <v>360</v>
      </c>
      <c r="F391" s="146" t="s">
        <v>27</v>
      </c>
      <c r="G391" s="151" t="s">
        <v>165</v>
      </c>
      <c r="H391" s="151"/>
      <c r="I391" s="151" t="s">
        <v>16</v>
      </c>
      <c r="J391" s="151" t="s">
        <v>38</v>
      </c>
      <c r="K391" s="151" t="s">
        <v>107</v>
      </c>
      <c r="L391" s="151" t="s">
        <v>313</v>
      </c>
      <c r="M391" s="151" t="s">
        <v>289</v>
      </c>
      <c r="N391" s="151" t="s">
        <v>27</v>
      </c>
      <c r="O391" s="45">
        <v>43707</v>
      </c>
      <c r="P391" s="40">
        <v>3272</v>
      </c>
      <c r="Q391" s="176"/>
      <c r="R391" s="40"/>
      <c r="S391" s="40"/>
      <c r="T391" s="40"/>
      <c r="U391" s="40"/>
      <c r="V391" s="40"/>
      <c r="W391" s="40"/>
      <c r="X391" s="41"/>
      <c r="Y391" s="41"/>
      <c r="Z391" s="40"/>
      <c r="AA391" s="152" t="s">
        <v>55</v>
      </c>
      <c r="AB391" s="153"/>
      <c r="AC391" s="166">
        <f>IF(AA391=Tables!J$5,AB391*P391,)</f>
        <v>0</v>
      </c>
      <c r="AD391" s="157"/>
      <c r="AE391" s="157"/>
      <c r="AF391" s="45"/>
      <c r="AG391" s="144"/>
      <c r="AH391" s="40"/>
      <c r="AI391" s="40"/>
      <c r="AW391" s="40"/>
      <c r="AY391" s="40"/>
      <c r="BA391" s="40"/>
      <c r="BC391" s="40"/>
      <c r="BE391" s="40"/>
      <c r="BG391" s="40"/>
    </row>
    <row r="392" spans="1:59" s="42" customFormat="1" ht="12.75" customHeight="1">
      <c r="A392" s="144">
        <v>19391</v>
      </c>
      <c r="B392" s="146" t="s">
        <v>1404</v>
      </c>
      <c r="C392" s="147" t="s">
        <v>1405</v>
      </c>
      <c r="D392" s="146" t="s">
        <v>371</v>
      </c>
      <c r="E392" s="147" t="s">
        <v>355</v>
      </c>
      <c r="F392" s="146" t="s">
        <v>27</v>
      </c>
      <c r="G392" s="151" t="s">
        <v>165</v>
      </c>
      <c r="H392" s="151"/>
      <c r="I392" s="151" t="s">
        <v>16</v>
      </c>
      <c r="J392" s="151" t="s">
        <v>38</v>
      </c>
      <c r="K392" s="151" t="s">
        <v>107</v>
      </c>
      <c r="L392" s="151" t="s">
        <v>313</v>
      </c>
      <c r="M392" s="151" t="s">
        <v>289</v>
      </c>
      <c r="N392" s="151" t="s">
        <v>27</v>
      </c>
      <c r="O392" s="45">
        <v>43707</v>
      </c>
      <c r="P392" s="40"/>
      <c r="Q392" s="176"/>
      <c r="R392" s="40"/>
      <c r="S392" s="40"/>
      <c r="T392" s="40"/>
      <c r="U392" s="40"/>
      <c r="V392" s="40"/>
      <c r="W392" s="40"/>
      <c r="X392" s="41"/>
      <c r="Y392" s="41"/>
      <c r="Z392" s="40"/>
      <c r="AA392" s="152"/>
      <c r="AB392" s="153"/>
      <c r="AC392" s="166">
        <f>IF(AA392=Tables!J$5,AB392*P392,)</f>
        <v>0</v>
      </c>
      <c r="AD392" s="157"/>
      <c r="AE392" s="157"/>
      <c r="AF392" s="45"/>
      <c r="AG392" s="144"/>
      <c r="AH392" s="40"/>
      <c r="AI392" s="40"/>
      <c r="AW392" s="40"/>
      <c r="AY392" s="40"/>
      <c r="BA392" s="40"/>
      <c r="BC392" s="40"/>
      <c r="BE392" s="40"/>
      <c r="BG392" s="40"/>
    </row>
    <row r="393" spans="1:59" s="42" customFormat="1" ht="12.75" customHeight="1">
      <c r="A393" s="144">
        <v>19392</v>
      </c>
      <c r="B393" s="146" t="s">
        <v>1408</v>
      </c>
      <c r="C393" s="147" t="s">
        <v>1409</v>
      </c>
      <c r="D393" s="146" t="s">
        <v>1410</v>
      </c>
      <c r="E393" s="147" t="s">
        <v>360</v>
      </c>
      <c r="F393" s="146" t="s">
        <v>27</v>
      </c>
      <c r="G393" s="151" t="s">
        <v>165</v>
      </c>
      <c r="H393" s="151"/>
      <c r="I393" s="151" t="s">
        <v>13</v>
      </c>
      <c r="J393" s="151" t="s">
        <v>38</v>
      </c>
      <c r="K393" s="151" t="s">
        <v>107</v>
      </c>
      <c r="L393" s="151" t="s">
        <v>158</v>
      </c>
      <c r="M393" s="151" t="s">
        <v>289</v>
      </c>
      <c r="N393" s="151" t="s">
        <v>27</v>
      </c>
      <c r="O393" s="45">
        <v>43707</v>
      </c>
      <c r="P393" s="40">
        <v>90778</v>
      </c>
      <c r="Q393" s="176"/>
      <c r="R393" s="40"/>
      <c r="S393" s="40"/>
      <c r="T393" s="40"/>
      <c r="U393" s="40"/>
      <c r="V393" s="40"/>
      <c r="W393" s="40"/>
      <c r="X393" s="41"/>
      <c r="Y393" s="41"/>
      <c r="Z393" s="40"/>
      <c r="AA393" s="152" t="s">
        <v>55</v>
      </c>
      <c r="AB393" s="153"/>
      <c r="AC393" s="166">
        <f>IF(AA393=Tables!J$5,AB393*P393,)</f>
        <v>0</v>
      </c>
      <c r="AD393" s="157"/>
      <c r="AE393" s="157"/>
      <c r="AF393" s="45"/>
      <c r="AG393" s="144"/>
      <c r="AH393" s="40"/>
      <c r="AI393" s="40"/>
      <c r="AW393" s="40"/>
      <c r="AY393" s="40"/>
      <c r="BA393" s="40"/>
      <c r="BC393" s="40"/>
      <c r="BE393" s="40"/>
      <c r="BG393" s="40"/>
    </row>
    <row r="394" spans="1:59" s="42" customFormat="1" ht="12.75" customHeight="1">
      <c r="A394" s="144">
        <v>19393</v>
      </c>
      <c r="B394" s="146" t="s">
        <v>1413</v>
      </c>
      <c r="C394" s="147" t="s">
        <v>1162</v>
      </c>
      <c r="D394" s="146" t="s">
        <v>1237</v>
      </c>
      <c r="E394" s="147" t="s">
        <v>360</v>
      </c>
      <c r="F394" s="146" t="s">
        <v>27</v>
      </c>
      <c r="G394" s="151" t="s">
        <v>165</v>
      </c>
      <c r="H394" s="151"/>
      <c r="I394" s="151" t="s">
        <v>16</v>
      </c>
      <c r="J394" s="151" t="s">
        <v>38</v>
      </c>
      <c r="K394" s="151" t="s">
        <v>107</v>
      </c>
      <c r="L394" s="151" t="s">
        <v>313</v>
      </c>
      <c r="M394" s="151" t="s">
        <v>289</v>
      </c>
      <c r="N394" s="151" t="s">
        <v>27</v>
      </c>
      <c r="O394" s="45">
        <v>43712</v>
      </c>
      <c r="P394" s="40"/>
      <c r="Q394" s="176"/>
      <c r="R394" s="40"/>
      <c r="S394" s="40"/>
      <c r="T394" s="40"/>
      <c r="U394" s="40"/>
      <c r="V394" s="40"/>
      <c r="W394" s="40"/>
      <c r="X394" s="41"/>
      <c r="Y394" s="41"/>
      <c r="Z394" s="40"/>
      <c r="AA394" s="152"/>
      <c r="AB394" s="153"/>
      <c r="AC394" s="166">
        <f>IF(AA394=Tables!J$5,AB394*P394,)</f>
        <v>0</v>
      </c>
      <c r="AD394" s="157"/>
      <c r="AE394" s="157"/>
      <c r="AF394" s="45"/>
      <c r="AG394" s="144"/>
      <c r="AH394" s="40"/>
      <c r="AI394" s="40"/>
      <c r="AW394" s="40"/>
      <c r="AY394" s="40"/>
      <c r="BA394" s="40"/>
      <c r="BC394" s="40"/>
      <c r="BE394" s="40"/>
      <c r="BG394" s="40"/>
    </row>
    <row r="395" spans="1:59" s="42" customFormat="1" ht="12.75" customHeight="1">
      <c r="A395" s="144">
        <v>19394</v>
      </c>
      <c r="B395" s="146" t="s">
        <v>1414</v>
      </c>
      <c r="C395" s="147" t="s">
        <v>1415</v>
      </c>
      <c r="D395" s="146" t="s">
        <v>1237</v>
      </c>
      <c r="E395" s="147" t="s">
        <v>360</v>
      </c>
      <c r="F395" s="146" t="s">
        <v>27</v>
      </c>
      <c r="G395" s="151" t="s">
        <v>165</v>
      </c>
      <c r="H395" s="151"/>
      <c r="I395" s="151" t="s">
        <v>16</v>
      </c>
      <c r="J395" s="151" t="s">
        <v>38</v>
      </c>
      <c r="K395" s="151" t="s">
        <v>107</v>
      </c>
      <c r="L395" s="151" t="s">
        <v>313</v>
      </c>
      <c r="M395" s="151" t="s">
        <v>289</v>
      </c>
      <c r="N395" s="151" t="s">
        <v>27</v>
      </c>
      <c r="O395" s="45">
        <v>43719</v>
      </c>
      <c r="P395" s="40"/>
      <c r="Q395" s="176"/>
      <c r="R395" s="40"/>
      <c r="S395" s="40"/>
      <c r="T395" s="40"/>
      <c r="U395" s="40"/>
      <c r="V395" s="40"/>
      <c r="W395" s="40"/>
      <c r="X395" s="41"/>
      <c r="Y395" s="41"/>
      <c r="Z395" s="40"/>
      <c r="AA395" s="152"/>
      <c r="AB395" s="153"/>
      <c r="AC395" s="166">
        <f>IF(AA395=Tables!J$5,AB395*P395,)</f>
        <v>0</v>
      </c>
      <c r="AD395" s="157"/>
      <c r="AE395" s="157"/>
      <c r="AF395" s="45"/>
      <c r="AG395" s="144"/>
      <c r="AH395" s="40"/>
      <c r="AI395" s="40"/>
      <c r="AW395" s="40"/>
      <c r="AY395" s="40"/>
      <c r="BA395" s="40"/>
      <c r="BC395" s="40"/>
      <c r="BE395" s="40"/>
      <c r="BG395" s="40"/>
    </row>
    <row r="396" spans="1:59" s="42" customFormat="1" ht="12.75" customHeight="1">
      <c r="A396" s="144">
        <v>19395</v>
      </c>
      <c r="B396" s="146" t="s">
        <v>1416</v>
      </c>
      <c r="C396" s="147" t="s">
        <v>1417</v>
      </c>
      <c r="D396" s="146" t="s">
        <v>1237</v>
      </c>
      <c r="E396" s="147" t="s">
        <v>360</v>
      </c>
      <c r="F396" s="42" t="s">
        <v>27</v>
      </c>
      <c r="G396" s="151" t="s">
        <v>165</v>
      </c>
      <c r="H396" s="151"/>
      <c r="I396" s="151" t="s">
        <v>148</v>
      </c>
      <c r="J396" s="151" t="s">
        <v>38</v>
      </c>
      <c r="K396" s="151" t="s">
        <v>107</v>
      </c>
      <c r="L396" s="151" t="s">
        <v>318</v>
      </c>
      <c r="M396" s="151" t="s">
        <v>289</v>
      </c>
      <c r="N396" s="151" t="s">
        <v>27</v>
      </c>
      <c r="O396" s="45">
        <v>43763</v>
      </c>
      <c r="P396" s="40">
        <v>19980</v>
      </c>
      <c r="Q396" s="176"/>
      <c r="R396" s="40"/>
      <c r="S396" s="40"/>
      <c r="T396" s="40"/>
      <c r="U396" s="40"/>
      <c r="V396" s="40"/>
      <c r="W396" s="40"/>
      <c r="X396" s="41"/>
      <c r="Y396" s="41"/>
      <c r="Z396" s="40"/>
      <c r="AA396" s="152" t="s">
        <v>55</v>
      </c>
      <c r="AB396" s="153"/>
      <c r="AC396" s="166">
        <f>IF(AA396=Tables!J$5,AB396*P396,)</f>
        <v>0</v>
      </c>
      <c r="AD396" s="157"/>
      <c r="AE396" s="157"/>
      <c r="AF396" s="45"/>
      <c r="AG396" s="144"/>
      <c r="AH396" s="40"/>
      <c r="AI396" s="40"/>
      <c r="AW396" s="40"/>
      <c r="AY396" s="40"/>
      <c r="BA396" s="40"/>
      <c r="BC396" s="40"/>
      <c r="BE396" s="40"/>
      <c r="BG396" s="40"/>
    </row>
    <row r="397" spans="1:59" s="42" customFormat="1" ht="12.75" customHeight="1">
      <c r="A397" s="144">
        <v>19396</v>
      </c>
      <c r="B397" s="146" t="s">
        <v>1416</v>
      </c>
      <c r="C397" s="147" t="s">
        <v>1418</v>
      </c>
      <c r="D397" s="146" t="s">
        <v>1237</v>
      </c>
      <c r="E397" s="147" t="s">
        <v>360</v>
      </c>
      <c r="F397" s="42" t="s">
        <v>27</v>
      </c>
      <c r="G397" s="151" t="s">
        <v>165</v>
      </c>
      <c r="H397" s="151"/>
      <c r="I397" s="151" t="s">
        <v>16</v>
      </c>
      <c r="J397" s="151" t="s">
        <v>38</v>
      </c>
      <c r="K397" s="151" t="s">
        <v>107</v>
      </c>
      <c r="L397" s="151" t="s">
        <v>318</v>
      </c>
      <c r="M397" s="151" t="s">
        <v>289</v>
      </c>
      <c r="N397" s="151" t="s">
        <v>27</v>
      </c>
      <c r="O397" s="45">
        <v>43769</v>
      </c>
      <c r="P397" s="40">
        <v>27361.37</v>
      </c>
      <c r="Q397" s="176"/>
      <c r="R397" s="40"/>
      <c r="S397" s="40"/>
      <c r="T397" s="40"/>
      <c r="U397" s="40"/>
      <c r="V397" s="40"/>
      <c r="W397" s="40"/>
      <c r="X397" s="41"/>
      <c r="Y397" s="41"/>
      <c r="Z397" s="40"/>
      <c r="AA397" s="152" t="s">
        <v>55</v>
      </c>
      <c r="AB397" s="153"/>
      <c r="AC397" s="166">
        <f>IF(AA397=Tables!J$5,AB397*P397,)</f>
        <v>0</v>
      </c>
      <c r="AD397" s="157"/>
      <c r="AE397" s="157"/>
      <c r="AF397" s="45"/>
      <c r="AG397" s="144"/>
      <c r="AH397" s="40"/>
      <c r="AI397" s="40"/>
      <c r="AW397" s="40"/>
      <c r="AY397" s="40"/>
      <c r="BA397" s="40"/>
      <c r="BC397" s="40"/>
      <c r="BE397" s="40"/>
      <c r="BG397" s="40"/>
    </row>
    <row r="398" spans="1:59" s="42" customFormat="1" ht="12.75" customHeight="1">
      <c r="A398" s="144">
        <v>19397</v>
      </c>
      <c r="C398" s="43"/>
      <c r="E398" s="43"/>
      <c r="G398" s="151"/>
      <c r="H398" s="151"/>
      <c r="I398" s="151"/>
      <c r="J398" s="151"/>
      <c r="K398" s="151"/>
      <c r="L398" s="151"/>
      <c r="M398" s="151"/>
      <c r="N398" s="151"/>
      <c r="O398" s="45"/>
      <c r="P398" s="40"/>
      <c r="Q398" s="176"/>
      <c r="R398" s="40"/>
      <c r="S398" s="40"/>
      <c r="T398" s="40"/>
      <c r="U398" s="40"/>
      <c r="V398" s="40"/>
      <c r="W398" s="40"/>
      <c r="X398" s="41"/>
      <c r="Y398" s="41"/>
      <c r="Z398" s="40"/>
      <c r="AA398" s="152"/>
      <c r="AB398" s="153"/>
      <c r="AC398" s="166">
        <f>IF(AA398=Tables!J$5,AB398*P398,)</f>
        <v>0</v>
      </c>
      <c r="AD398" s="157"/>
      <c r="AE398" s="157"/>
      <c r="AF398" s="45"/>
      <c r="AG398" s="144"/>
      <c r="AH398" s="40"/>
      <c r="AI398" s="40"/>
      <c r="AW398" s="40"/>
      <c r="AY398" s="40"/>
      <c r="BA398" s="40"/>
      <c r="BC398" s="40"/>
      <c r="BE398" s="40"/>
      <c r="BG398" s="40"/>
    </row>
    <row r="399" spans="1:59" s="42" customFormat="1" ht="12.75" customHeight="1">
      <c r="A399" s="144">
        <v>19398</v>
      </c>
      <c r="C399" s="43"/>
      <c r="E399" s="43"/>
      <c r="G399" s="151"/>
      <c r="H399" s="151"/>
      <c r="I399" s="151"/>
      <c r="J399" s="151"/>
      <c r="K399" s="151"/>
      <c r="L399" s="151"/>
      <c r="M399" s="151"/>
      <c r="N399" s="151"/>
      <c r="O399" s="45"/>
      <c r="P399" s="40"/>
      <c r="Q399" s="176"/>
      <c r="R399" s="40"/>
      <c r="S399" s="40"/>
      <c r="T399" s="40"/>
      <c r="U399" s="40"/>
      <c r="V399" s="40"/>
      <c r="W399" s="40"/>
      <c r="X399" s="41"/>
      <c r="Y399" s="41"/>
      <c r="Z399" s="40"/>
      <c r="AA399" s="152"/>
      <c r="AB399" s="153"/>
      <c r="AC399" s="166">
        <f>IF(AA399=Tables!J$5,AB399*P399,)</f>
        <v>0</v>
      </c>
      <c r="AD399" s="157"/>
      <c r="AE399" s="157"/>
      <c r="AF399" s="45"/>
      <c r="AG399" s="144"/>
      <c r="AH399" s="40"/>
      <c r="AI399" s="40"/>
      <c r="AW399" s="40"/>
      <c r="AY399" s="40"/>
      <c r="BA399" s="40"/>
      <c r="BC399" s="40"/>
      <c r="BE399" s="40"/>
      <c r="BG399" s="40"/>
    </row>
    <row r="400" spans="1:59" s="42" customFormat="1" ht="12.75" customHeight="1">
      <c r="A400" s="144">
        <v>19399</v>
      </c>
      <c r="C400" s="43"/>
      <c r="E400" s="43"/>
      <c r="G400" s="151"/>
      <c r="H400" s="151"/>
      <c r="I400" s="151"/>
      <c r="J400" s="151"/>
      <c r="K400" s="151"/>
      <c r="L400" s="151"/>
      <c r="M400" s="151"/>
      <c r="N400" s="151"/>
      <c r="O400" s="45"/>
      <c r="P400" s="40"/>
      <c r="Q400" s="176"/>
      <c r="R400" s="40"/>
      <c r="S400" s="40"/>
      <c r="T400" s="40"/>
      <c r="U400" s="40"/>
      <c r="V400" s="40"/>
      <c r="W400" s="40"/>
      <c r="X400" s="41"/>
      <c r="Y400" s="41"/>
      <c r="Z400" s="40"/>
      <c r="AA400" s="152"/>
      <c r="AB400" s="153"/>
      <c r="AC400" s="166">
        <f>IF(AA400=Tables!J$5,AB400*P400,)</f>
        <v>0</v>
      </c>
      <c r="AD400" s="157"/>
      <c r="AE400" s="157"/>
      <c r="AF400" s="45"/>
      <c r="AG400" s="144"/>
      <c r="AH400" s="40"/>
      <c r="AI400" s="40"/>
      <c r="AW400" s="40"/>
      <c r="AY400" s="40"/>
      <c r="BA400" s="40"/>
      <c r="BC400" s="40"/>
      <c r="BE400" s="40"/>
      <c r="BG400" s="40"/>
    </row>
    <row r="401" spans="1:60" s="42" customFormat="1" ht="12.75" customHeight="1">
      <c r="A401" s="144">
        <v>19400</v>
      </c>
      <c r="C401" s="43"/>
      <c r="E401" s="43"/>
      <c r="G401" s="151"/>
      <c r="H401" s="151"/>
      <c r="I401" s="151"/>
      <c r="J401" s="151"/>
      <c r="K401" s="151"/>
      <c r="L401" s="151"/>
      <c r="M401" s="151"/>
      <c r="N401" s="151"/>
      <c r="O401" s="45"/>
      <c r="P401" s="40"/>
      <c r="Q401" s="176"/>
      <c r="R401" s="40"/>
      <c r="S401" s="40"/>
      <c r="T401" s="40"/>
      <c r="U401" s="40"/>
      <c r="V401" s="40"/>
      <c r="W401" s="40"/>
      <c r="X401" s="41"/>
      <c r="Y401" s="41"/>
      <c r="Z401" s="40"/>
      <c r="AA401" s="152"/>
      <c r="AB401" s="153"/>
      <c r="AC401" s="166">
        <f>IF(AA401=Tables!J$5,AB401*P401,)</f>
        <v>0</v>
      </c>
      <c r="AD401" s="157"/>
      <c r="AE401" s="157"/>
      <c r="AF401" s="45"/>
      <c r="AG401" s="144"/>
      <c r="AH401" s="40"/>
      <c r="AI401" s="40"/>
      <c r="AW401" s="40"/>
      <c r="AY401" s="40"/>
      <c r="BA401" s="40"/>
      <c r="BC401" s="40"/>
      <c r="BE401" s="40"/>
      <c r="BG401" s="40"/>
    </row>
    <row r="402" spans="1:60" s="42" customFormat="1" ht="12.75" customHeight="1" thickBot="1">
      <c r="A402" s="144"/>
      <c r="C402" s="43"/>
      <c r="E402" s="43"/>
      <c r="G402" s="44"/>
      <c r="H402" s="44"/>
      <c r="I402" s="44"/>
      <c r="J402" s="44"/>
      <c r="K402" s="44"/>
      <c r="L402" s="44"/>
      <c r="M402" s="44"/>
      <c r="N402" s="44"/>
      <c r="O402" s="45"/>
      <c r="P402" s="40"/>
      <c r="Q402" s="176"/>
      <c r="R402" s="40"/>
      <c r="S402" s="40"/>
      <c r="T402" s="40"/>
      <c r="U402" s="40"/>
      <c r="V402" s="40"/>
      <c r="W402" s="40"/>
      <c r="X402" s="41"/>
      <c r="Y402" s="41"/>
      <c r="Z402" s="40"/>
      <c r="AA402" s="48"/>
      <c r="AB402" s="49"/>
      <c r="AC402" s="70"/>
      <c r="AD402" s="138"/>
      <c r="AE402" s="138"/>
      <c r="AF402" s="45"/>
      <c r="AG402" s="144"/>
      <c r="AH402" s="40"/>
      <c r="AI402" s="40"/>
      <c r="AW402" s="40"/>
      <c r="AY402" s="40"/>
      <c r="BA402" s="40"/>
      <c r="BC402" s="40"/>
      <c r="BE402" s="40"/>
      <c r="BG402" s="40"/>
    </row>
    <row r="403" spans="1:60" ht="13.5" thickTop="1">
      <c r="A403" s="136"/>
      <c r="B403" s="127"/>
      <c r="C403" s="127"/>
      <c r="D403" s="127"/>
      <c r="E403" s="127"/>
      <c r="F403" s="127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126"/>
      <c r="AC403" s="126"/>
      <c r="AD403" s="126"/>
      <c r="AE403" s="126"/>
      <c r="AF403" s="127"/>
      <c r="AG403" s="128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37"/>
      <c r="AX403" s="127"/>
      <c r="AY403" s="137"/>
      <c r="AZ403" s="127"/>
      <c r="BA403" s="137"/>
      <c r="BB403" s="127"/>
      <c r="BC403" s="137"/>
      <c r="BD403" s="127"/>
      <c r="BE403" s="137"/>
      <c r="BF403" s="127"/>
      <c r="BG403" s="137"/>
      <c r="BH403" s="127"/>
    </row>
    <row r="404" spans="1:60">
      <c r="G404" s="44"/>
      <c r="I404" s="44"/>
      <c r="J404" s="44"/>
      <c r="K404" s="44"/>
      <c r="L404" s="44"/>
      <c r="M404" s="44"/>
      <c r="N404" s="44"/>
      <c r="O404" s="50"/>
    </row>
    <row r="405" spans="1:60">
      <c r="G405" s="44"/>
      <c r="I405" s="44"/>
      <c r="J405" s="44"/>
      <c r="K405" s="44"/>
      <c r="L405" s="44"/>
      <c r="M405" s="44"/>
      <c r="N405" s="44"/>
    </row>
    <row r="406" spans="1:60">
      <c r="G406" s="44"/>
      <c r="I406" s="44"/>
      <c r="J406" s="44"/>
      <c r="K406" s="44"/>
      <c r="L406" s="44"/>
      <c r="M406" s="44"/>
      <c r="N406" s="44"/>
    </row>
    <row r="407" spans="1:60">
      <c r="G407" s="44"/>
      <c r="I407" s="44"/>
      <c r="J407" s="44"/>
      <c r="L407" s="44"/>
    </row>
    <row r="408" spans="1:60">
      <c r="G408" s="44"/>
      <c r="I408" s="44"/>
      <c r="J408" s="44"/>
      <c r="L408" s="44"/>
    </row>
    <row r="409" spans="1:60">
      <c r="G409" s="44"/>
      <c r="I409" s="44"/>
      <c r="L409" s="44"/>
    </row>
    <row r="410" spans="1:60">
      <c r="I410" s="44"/>
      <c r="L410" s="44"/>
    </row>
    <row r="411" spans="1:60">
      <c r="I411" s="44"/>
      <c r="L411" s="44"/>
    </row>
    <row r="412" spans="1:60">
      <c r="I412" s="44"/>
      <c r="L412" s="44"/>
    </row>
    <row r="413" spans="1:60">
      <c r="I413" s="44"/>
      <c r="L413" s="44"/>
    </row>
    <row r="414" spans="1:60">
      <c r="L414" s="44"/>
    </row>
    <row r="415" spans="1:60">
      <c r="L415" s="44"/>
    </row>
    <row r="416" spans="1:60">
      <c r="L416" s="44"/>
    </row>
    <row r="417" spans="3:112">
      <c r="L417" s="44"/>
    </row>
    <row r="418" spans="3:112">
      <c r="L418" s="44"/>
    </row>
    <row r="419" spans="3:112" ht="12.75" customHeight="1">
      <c r="C419" s="147"/>
      <c r="E419" s="147"/>
      <c r="F419" s="42"/>
      <c r="G419" s="151"/>
      <c r="H419" s="151"/>
      <c r="I419" s="151"/>
      <c r="J419" s="151"/>
      <c r="K419" s="151"/>
      <c r="L419" s="151"/>
      <c r="M419" s="151"/>
      <c r="N419" s="151"/>
      <c r="O419" s="45"/>
      <c r="P419" s="40"/>
      <c r="Q419" s="183"/>
      <c r="R419" s="40"/>
      <c r="S419" s="40"/>
      <c r="T419" s="40"/>
      <c r="U419" s="40"/>
      <c r="V419" s="40"/>
      <c r="W419" s="152"/>
      <c r="X419" s="153"/>
      <c r="Y419" s="70"/>
      <c r="Z419" s="157"/>
      <c r="AA419" s="157"/>
      <c r="AB419" s="45"/>
      <c r="AC419" s="145"/>
      <c r="AD419" s="40"/>
      <c r="AE419" s="42"/>
      <c r="AF419" s="42"/>
      <c r="AG419" s="42"/>
      <c r="AH419" s="146"/>
      <c r="AI419" s="42"/>
      <c r="AJ419" s="146"/>
      <c r="AK419" s="42"/>
      <c r="AL419" s="42"/>
      <c r="AM419" s="42"/>
      <c r="AN419" s="42"/>
      <c r="AO419" s="42"/>
      <c r="AP419" s="42"/>
      <c r="AQ419" s="42"/>
      <c r="AR419" s="40"/>
      <c r="AS419" s="42"/>
      <c r="AT419" s="40"/>
      <c r="AU419" s="42"/>
      <c r="AV419" s="40"/>
      <c r="AW419" s="42"/>
      <c r="AX419" s="40"/>
      <c r="AY419" s="42"/>
      <c r="AZ419" s="40"/>
      <c r="BA419" s="42"/>
      <c r="BB419" s="40"/>
      <c r="BC419" s="42"/>
      <c r="BD419" s="42"/>
      <c r="BE419" s="42"/>
      <c r="BF419" s="147"/>
      <c r="BG419" s="146"/>
      <c r="BH419" s="147"/>
      <c r="BI419" s="42"/>
      <c r="BJ419" s="151"/>
      <c r="BK419" s="151"/>
      <c r="BL419" s="151"/>
      <c r="BM419" s="151"/>
      <c r="BN419" s="151"/>
      <c r="BO419" s="151"/>
      <c r="BP419" s="151"/>
      <c r="BQ419" s="151"/>
      <c r="BR419" s="45"/>
      <c r="BS419" s="40"/>
      <c r="BT419" s="40"/>
      <c r="BU419" s="40"/>
      <c r="BV419" s="40"/>
      <c r="BW419" s="40"/>
      <c r="BX419" s="40"/>
      <c r="BY419" s="40"/>
      <c r="BZ419" s="152"/>
      <c r="CA419" s="153"/>
      <c r="CB419" s="70"/>
      <c r="CC419" s="157"/>
      <c r="CD419" s="157"/>
      <c r="CE419" s="45"/>
      <c r="CF419" s="145"/>
      <c r="CG419" s="40"/>
      <c r="CH419" s="42"/>
      <c r="CI419" s="42"/>
      <c r="CJ419" s="42"/>
      <c r="CK419" s="146"/>
      <c r="CL419" s="42"/>
      <c r="CM419" s="146"/>
      <c r="CN419" s="42"/>
      <c r="CO419" s="42"/>
      <c r="CP419" s="42"/>
      <c r="CQ419" s="42"/>
      <c r="CR419" s="42"/>
      <c r="CS419" s="42"/>
      <c r="CT419" s="42"/>
      <c r="CU419" s="40"/>
      <c r="CV419" s="42"/>
      <c r="CW419" s="40"/>
      <c r="CX419" s="42"/>
      <c r="CY419" s="40"/>
      <c r="CZ419" s="42"/>
      <c r="DA419" s="40"/>
      <c r="DB419" s="42"/>
      <c r="DC419" s="40"/>
      <c r="DD419" s="42"/>
      <c r="DE419" s="40"/>
      <c r="DF419" s="42"/>
      <c r="DG419" s="42"/>
      <c r="DH419" s="42"/>
    </row>
    <row r="420" spans="3:112" ht="12.75" customHeight="1">
      <c r="C420" s="147"/>
      <c r="D420" s="146"/>
      <c r="E420" s="147"/>
      <c r="F420" s="42"/>
      <c r="G420" s="151"/>
      <c r="H420" s="151"/>
      <c r="I420" s="151"/>
      <c r="J420" s="151"/>
      <c r="K420" s="151"/>
      <c r="L420" s="151"/>
      <c r="M420" s="151"/>
      <c r="N420" s="151"/>
      <c r="O420" s="45"/>
      <c r="P420" s="40"/>
      <c r="Q420" s="183"/>
      <c r="R420" s="40"/>
      <c r="S420" s="40"/>
      <c r="T420" s="40"/>
      <c r="U420" s="40"/>
      <c r="V420" s="40"/>
      <c r="W420" s="152"/>
      <c r="X420" s="153"/>
      <c r="Y420" s="70"/>
      <c r="Z420" s="157"/>
      <c r="AA420" s="157"/>
      <c r="AB420" s="45"/>
      <c r="AC420" s="145"/>
      <c r="AD420" s="40"/>
      <c r="AE420" s="42"/>
      <c r="AF420" s="42"/>
      <c r="AG420" s="42"/>
      <c r="AH420" s="146"/>
      <c r="AI420" s="42"/>
      <c r="AJ420" s="146"/>
      <c r="AK420" s="42"/>
      <c r="AL420" s="42"/>
      <c r="AM420" s="42"/>
      <c r="AN420" s="42"/>
      <c r="AO420" s="42"/>
      <c r="AP420" s="42"/>
      <c r="AQ420" s="42"/>
      <c r="AR420" s="40"/>
      <c r="AS420" s="42"/>
      <c r="AT420" s="40"/>
      <c r="AU420" s="42"/>
      <c r="AV420" s="40"/>
      <c r="AW420" s="42"/>
      <c r="AX420" s="40"/>
      <c r="AY420" s="42"/>
      <c r="AZ420" s="40"/>
      <c r="BA420" s="42"/>
      <c r="BB420" s="40"/>
      <c r="BC420" s="42"/>
      <c r="BD420" s="42"/>
      <c r="BE420" s="42"/>
      <c r="BF420" s="147"/>
      <c r="BG420" s="146"/>
      <c r="BH420" s="147"/>
      <c r="BI420" s="42"/>
      <c r="BJ420" s="151"/>
      <c r="BK420" s="151"/>
      <c r="BL420" s="151"/>
      <c r="BM420" s="151"/>
      <c r="BN420" s="151"/>
      <c r="BO420" s="151"/>
      <c r="BP420" s="151"/>
      <c r="BQ420" s="151"/>
      <c r="BR420" s="45"/>
      <c r="BS420" s="40"/>
      <c r="BT420" s="40"/>
      <c r="BU420" s="40"/>
      <c r="BV420" s="40"/>
      <c r="BW420" s="40"/>
      <c r="BX420" s="40"/>
      <c r="BY420" s="40"/>
      <c r="BZ420" s="152"/>
      <c r="CA420" s="153"/>
      <c r="CB420" s="70"/>
      <c r="CC420" s="157"/>
      <c r="CD420" s="157"/>
      <c r="CE420" s="45"/>
      <c r="CF420" s="145"/>
      <c r="CG420" s="40"/>
      <c r="CH420" s="42"/>
      <c r="CI420" s="42"/>
      <c r="CJ420" s="42"/>
      <c r="CK420" s="146"/>
      <c r="CL420" s="42"/>
      <c r="CM420" s="146"/>
      <c r="CN420" s="42"/>
      <c r="CO420" s="42"/>
      <c r="CP420" s="42"/>
      <c r="CQ420" s="42"/>
      <c r="CR420" s="42"/>
      <c r="CS420" s="42"/>
      <c r="CT420" s="42"/>
      <c r="CU420" s="40"/>
      <c r="CV420" s="42"/>
      <c r="CW420" s="40"/>
      <c r="CX420" s="42"/>
      <c r="CY420" s="40"/>
      <c r="CZ420" s="42"/>
      <c r="DA420" s="40"/>
      <c r="DB420" s="42"/>
      <c r="DC420" s="40"/>
      <c r="DD420" s="42"/>
      <c r="DE420" s="40"/>
      <c r="DF420" s="42"/>
      <c r="DG420" s="42"/>
      <c r="DH420" s="42"/>
    </row>
    <row r="421" spans="3:112" ht="12.75" customHeight="1">
      <c r="C421" s="147"/>
      <c r="D421" s="146"/>
      <c r="E421" s="147"/>
      <c r="F421" s="42"/>
      <c r="G421" s="151"/>
      <c r="H421" s="151"/>
      <c r="I421" s="151"/>
      <c r="J421" s="151"/>
      <c r="K421" s="151"/>
      <c r="L421" s="151"/>
      <c r="M421" s="151"/>
      <c r="N421" s="151"/>
      <c r="O421" s="45"/>
      <c r="P421" s="40"/>
      <c r="Q421" s="183"/>
      <c r="R421" s="40"/>
      <c r="S421" s="40"/>
      <c r="T421" s="40"/>
      <c r="U421" s="40"/>
      <c r="V421" s="40"/>
      <c r="W421" s="152"/>
      <c r="X421" s="153"/>
      <c r="Y421" s="70"/>
      <c r="Z421" s="157"/>
      <c r="AA421" s="157"/>
      <c r="AB421" s="45"/>
      <c r="AC421" s="145"/>
      <c r="AD421" s="40"/>
      <c r="AE421" s="42"/>
      <c r="AF421" s="42"/>
      <c r="AG421" s="42"/>
      <c r="AH421" s="146"/>
      <c r="AI421" s="42"/>
      <c r="AJ421" s="146"/>
      <c r="AK421" s="42"/>
      <c r="AL421" s="42"/>
      <c r="AM421" s="42"/>
      <c r="AN421" s="42"/>
      <c r="AO421" s="42"/>
      <c r="AP421" s="42"/>
      <c r="AQ421" s="42"/>
      <c r="AR421" s="40"/>
      <c r="AS421" s="42"/>
      <c r="AT421" s="40"/>
      <c r="AU421" s="42"/>
      <c r="AV421" s="40"/>
      <c r="AW421" s="42"/>
      <c r="AX421" s="40"/>
      <c r="AY421" s="42"/>
      <c r="AZ421" s="40"/>
      <c r="BA421" s="42"/>
      <c r="BB421" s="40"/>
      <c r="BC421" s="42"/>
      <c r="BD421" s="42"/>
      <c r="BE421" s="42"/>
      <c r="BF421" s="147"/>
      <c r="BG421" s="146"/>
      <c r="BH421" s="147"/>
      <c r="BI421" s="42"/>
      <c r="BJ421" s="151"/>
      <c r="BK421" s="151"/>
      <c r="BL421" s="151"/>
      <c r="BM421" s="151"/>
      <c r="BN421" s="151"/>
      <c r="BO421" s="151"/>
      <c r="BP421" s="151"/>
      <c r="BQ421" s="151"/>
      <c r="BR421" s="45"/>
      <c r="BS421" s="40"/>
      <c r="BT421" s="40"/>
      <c r="BU421" s="40"/>
      <c r="BV421" s="40"/>
      <c r="BW421" s="40"/>
      <c r="BX421" s="40"/>
      <c r="BY421" s="40"/>
      <c r="BZ421" s="152"/>
      <c r="CA421" s="153"/>
      <c r="CB421" s="70"/>
      <c r="CC421" s="157"/>
      <c r="CD421" s="157"/>
      <c r="CE421" s="45"/>
      <c r="CF421" s="145"/>
      <c r="CG421" s="40"/>
      <c r="CH421" s="42"/>
      <c r="CI421" s="42"/>
      <c r="CJ421" s="42"/>
      <c r="CK421" s="146"/>
      <c r="CL421" s="42"/>
      <c r="CM421" s="146"/>
      <c r="CN421" s="42"/>
      <c r="CO421" s="42"/>
      <c r="CP421" s="42"/>
      <c r="CQ421" s="42"/>
      <c r="CR421" s="42"/>
      <c r="CS421" s="42"/>
      <c r="CT421" s="42"/>
      <c r="CU421" s="40"/>
      <c r="CV421" s="42"/>
      <c r="CW421" s="40"/>
      <c r="CX421" s="42"/>
      <c r="CY421" s="40"/>
      <c r="CZ421" s="42"/>
      <c r="DA421" s="40"/>
      <c r="DB421" s="42"/>
      <c r="DC421" s="40"/>
      <c r="DD421" s="42"/>
      <c r="DE421" s="40"/>
      <c r="DF421" s="42"/>
      <c r="DG421" s="42"/>
      <c r="DH421" s="42"/>
    </row>
    <row r="422" spans="3:112" ht="12.75" customHeight="1">
      <c r="C422" s="147"/>
      <c r="D422" s="146"/>
      <c r="E422" s="147"/>
      <c r="F422" s="42"/>
      <c r="G422" s="151"/>
      <c r="H422" s="151"/>
      <c r="I422" s="151"/>
      <c r="J422" s="151"/>
      <c r="K422" s="151"/>
      <c r="L422" s="151"/>
      <c r="M422" s="151"/>
      <c r="N422" s="151"/>
      <c r="O422" s="45"/>
      <c r="P422" s="40"/>
      <c r="Q422" s="183"/>
      <c r="R422" s="40"/>
      <c r="S422" s="40"/>
      <c r="T422" s="40"/>
      <c r="U422" s="40"/>
      <c r="V422" s="40"/>
      <c r="W422" s="152"/>
      <c r="X422" s="153"/>
      <c r="Y422" s="70"/>
      <c r="Z422" s="157"/>
      <c r="AA422" s="157"/>
      <c r="AB422" s="45"/>
      <c r="AC422" s="145"/>
      <c r="AD422" s="40"/>
      <c r="AE422" s="42"/>
      <c r="AF422" s="42"/>
      <c r="AG422" s="42"/>
      <c r="AH422" s="146"/>
      <c r="AI422" s="42"/>
      <c r="AJ422" s="146"/>
      <c r="AK422" s="42"/>
      <c r="AL422" s="42"/>
      <c r="AM422" s="42"/>
      <c r="AN422" s="42"/>
      <c r="AO422" s="42"/>
      <c r="AP422" s="42"/>
      <c r="AQ422" s="42"/>
      <c r="AR422" s="40"/>
      <c r="AS422" s="42"/>
      <c r="AT422" s="40"/>
      <c r="AU422" s="42"/>
      <c r="AV422" s="40"/>
      <c r="AW422" s="42"/>
      <c r="AX422" s="40"/>
      <c r="AY422" s="42"/>
      <c r="AZ422" s="40"/>
      <c r="BA422" s="42"/>
      <c r="BB422" s="40"/>
      <c r="BC422" s="42"/>
      <c r="BD422" s="42"/>
      <c r="BE422" s="42"/>
      <c r="BF422" s="147"/>
      <c r="BG422" s="146"/>
      <c r="BH422" s="147"/>
      <c r="BI422" s="42"/>
      <c r="BJ422" s="151"/>
      <c r="BK422" s="151"/>
      <c r="BL422" s="151"/>
      <c r="BM422" s="151"/>
      <c r="BN422" s="151"/>
      <c r="BO422" s="151"/>
      <c r="BP422" s="151"/>
      <c r="BQ422" s="151"/>
      <c r="BR422" s="45"/>
      <c r="BS422" s="40"/>
      <c r="BT422" s="40"/>
      <c r="BU422" s="40"/>
      <c r="BV422" s="40"/>
      <c r="BW422" s="40"/>
      <c r="BX422" s="40"/>
      <c r="BY422" s="40"/>
      <c r="BZ422" s="152"/>
      <c r="CA422" s="153"/>
      <c r="CB422" s="70"/>
      <c r="CC422" s="157"/>
      <c r="CD422" s="157"/>
      <c r="CE422" s="45"/>
      <c r="CF422" s="145"/>
      <c r="CG422" s="40"/>
      <c r="CH422" s="42"/>
      <c r="CI422" s="42"/>
      <c r="CJ422" s="42"/>
      <c r="CK422" s="146"/>
      <c r="CL422" s="42"/>
      <c r="CM422" s="146"/>
      <c r="CN422" s="42"/>
      <c r="CO422" s="42"/>
      <c r="CP422" s="42"/>
      <c r="CQ422" s="42"/>
      <c r="CR422" s="42"/>
      <c r="CS422" s="42"/>
      <c r="CT422" s="42"/>
      <c r="CU422" s="40"/>
      <c r="CV422" s="42"/>
      <c r="CW422" s="40"/>
      <c r="CX422" s="42"/>
      <c r="CY422" s="40"/>
      <c r="CZ422" s="42"/>
      <c r="DA422" s="40"/>
      <c r="DB422" s="42"/>
      <c r="DC422" s="40"/>
      <c r="DD422" s="42"/>
      <c r="DE422" s="40"/>
      <c r="DF422" s="42"/>
      <c r="DG422" s="42"/>
      <c r="DH422" s="42"/>
    </row>
    <row r="423" spans="3:112" ht="12.75" customHeight="1">
      <c r="C423" s="147"/>
      <c r="D423" s="146"/>
      <c r="E423" s="147"/>
      <c r="F423" s="42"/>
      <c r="G423" s="151"/>
      <c r="H423" s="151"/>
      <c r="I423" s="151"/>
      <c r="J423" s="151"/>
      <c r="K423" s="151"/>
      <c r="L423" s="151"/>
      <c r="M423" s="151"/>
      <c r="N423" s="151"/>
      <c r="O423" s="45"/>
      <c r="P423" s="40"/>
      <c r="Q423" s="183"/>
      <c r="R423" s="40"/>
      <c r="S423" s="40"/>
      <c r="T423" s="40"/>
      <c r="U423" s="40"/>
      <c r="V423" s="40"/>
      <c r="W423" s="152"/>
      <c r="X423" s="153"/>
      <c r="Y423" s="70"/>
      <c r="Z423" s="157"/>
      <c r="AA423" s="157"/>
      <c r="AB423" s="45"/>
      <c r="AC423" s="145"/>
      <c r="AD423" s="40"/>
      <c r="AE423" s="42"/>
      <c r="AF423" s="42"/>
      <c r="AG423" s="42"/>
      <c r="AH423" s="146"/>
      <c r="AI423" s="42"/>
      <c r="AJ423" s="146"/>
      <c r="AK423" s="42"/>
      <c r="AL423" s="42"/>
      <c r="AM423" s="42"/>
      <c r="AN423" s="42"/>
      <c r="AO423" s="42"/>
      <c r="AP423" s="42"/>
      <c r="AQ423" s="42"/>
      <c r="AR423" s="40"/>
      <c r="AS423" s="42"/>
      <c r="AT423" s="40"/>
      <c r="AU423" s="42"/>
      <c r="AV423" s="40"/>
      <c r="AW423" s="42"/>
      <c r="AX423" s="40"/>
      <c r="AY423" s="42"/>
      <c r="AZ423" s="40"/>
      <c r="BA423" s="42"/>
      <c r="BB423" s="40"/>
      <c r="BC423" s="42"/>
      <c r="BD423" s="42"/>
      <c r="BE423" s="42"/>
      <c r="BF423" s="147"/>
      <c r="BG423" s="146"/>
      <c r="BH423" s="147"/>
      <c r="BI423" s="42"/>
      <c r="BJ423" s="151"/>
      <c r="BK423" s="151"/>
      <c r="BL423" s="151"/>
      <c r="BM423" s="151"/>
      <c r="BN423" s="151"/>
      <c r="BO423" s="151"/>
      <c r="BP423" s="151"/>
      <c r="BQ423" s="151"/>
      <c r="BR423" s="45"/>
      <c r="BS423" s="40"/>
      <c r="BT423" s="40"/>
      <c r="BU423" s="40"/>
      <c r="BV423" s="40"/>
      <c r="BW423" s="40"/>
      <c r="BX423" s="40"/>
      <c r="BY423" s="40"/>
      <c r="BZ423" s="152"/>
      <c r="CA423" s="153"/>
      <c r="CB423" s="70"/>
      <c r="CC423" s="157"/>
      <c r="CD423" s="157"/>
      <c r="CE423" s="45"/>
      <c r="CF423" s="145"/>
      <c r="CG423" s="40"/>
      <c r="CH423" s="42"/>
      <c r="CI423" s="42"/>
      <c r="CJ423" s="42"/>
      <c r="CK423" s="146"/>
      <c r="CL423" s="42"/>
      <c r="CM423" s="146"/>
      <c r="CN423" s="42"/>
      <c r="CO423" s="42"/>
      <c r="CP423" s="42"/>
      <c r="CQ423" s="42"/>
      <c r="CR423" s="42"/>
      <c r="CS423" s="42"/>
      <c r="CT423" s="42"/>
      <c r="CU423" s="40"/>
      <c r="CV423" s="42"/>
      <c r="CW423" s="40"/>
      <c r="CX423" s="42"/>
      <c r="CY423" s="40"/>
      <c r="CZ423" s="42"/>
      <c r="DA423" s="40"/>
      <c r="DB423" s="42"/>
      <c r="DC423" s="40"/>
      <c r="DD423" s="42"/>
      <c r="DE423" s="40"/>
      <c r="DF423" s="42"/>
      <c r="DG423" s="42"/>
      <c r="DH423" s="42"/>
    </row>
    <row r="424" spans="3:112" ht="12.75" customHeight="1">
      <c r="C424" s="147"/>
      <c r="D424" s="146"/>
      <c r="E424" s="147"/>
      <c r="F424" s="42"/>
      <c r="G424" s="151"/>
      <c r="H424" s="151"/>
      <c r="I424" s="151"/>
      <c r="J424" s="151"/>
      <c r="K424" s="151"/>
      <c r="L424" s="151"/>
      <c r="M424" s="151"/>
      <c r="N424" s="151"/>
      <c r="O424" s="45"/>
      <c r="P424" s="40"/>
      <c r="Q424" s="183"/>
      <c r="R424" s="40"/>
      <c r="S424" s="40"/>
      <c r="T424" s="40"/>
      <c r="U424" s="40"/>
      <c r="V424" s="40"/>
      <c r="W424" s="152"/>
      <c r="X424" s="153"/>
      <c r="Y424" s="70"/>
      <c r="Z424" s="157"/>
      <c r="AA424" s="157"/>
      <c r="AB424" s="45"/>
      <c r="AC424" s="145"/>
      <c r="AD424" s="40"/>
      <c r="AE424" s="42"/>
      <c r="AF424" s="42"/>
      <c r="AG424" s="42"/>
      <c r="AH424" s="146"/>
      <c r="AI424" s="42"/>
      <c r="AJ424" s="146"/>
      <c r="AK424" s="42"/>
      <c r="AL424" s="42"/>
      <c r="AM424" s="42"/>
      <c r="AN424" s="42"/>
      <c r="AO424" s="42"/>
      <c r="AP424" s="42"/>
      <c r="AQ424" s="42"/>
      <c r="AR424" s="40"/>
      <c r="AS424" s="42"/>
      <c r="AT424" s="40"/>
      <c r="AU424" s="42"/>
      <c r="AV424" s="40"/>
      <c r="AW424" s="42"/>
      <c r="AX424" s="40"/>
      <c r="AY424" s="42"/>
      <c r="AZ424" s="40"/>
      <c r="BA424" s="42"/>
      <c r="BB424" s="40"/>
      <c r="BC424" s="42"/>
      <c r="BD424" s="42"/>
      <c r="BE424" s="42"/>
      <c r="BF424" s="147"/>
      <c r="BG424" s="146"/>
      <c r="BH424" s="147"/>
      <c r="BI424" s="42"/>
      <c r="BJ424" s="151"/>
      <c r="BK424" s="151"/>
      <c r="BL424" s="151"/>
      <c r="BM424" s="151"/>
      <c r="BN424" s="151"/>
      <c r="BO424" s="151"/>
      <c r="BP424" s="151"/>
      <c r="BQ424" s="151"/>
      <c r="BR424" s="45"/>
      <c r="BS424" s="40"/>
      <c r="BT424" s="40"/>
      <c r="BU424" s="40"/>
      <c r="BV424" s="40"/>
      <c r="BW424" s="40"/>
      <c r="BX424" s="40"/>
      <c r="BY424" s="40"/>
      <c r="BZ424" s="152"/>
      <c r="CA424" s="153"/>
      <c r="CB424" s="70"/>
      <c r="CC424" s="157"/>
      <c r="CD424" s="157"/>
      <c r="CE424" s="45"/>
      <c r="CF424" s="145"/>
      <c r="CG424" s="40"/>
      <c r="CH424" s="42"/>
      <c r="CI424" s="42"/>
      <c r="CJ424" s="42"/>
      <c r="CK424" s="146"/>
      <c r="CL424" s="42"/>
      <c r="CM424" s="146"/>
      <c r="CN424" s="42"/>
      <c r="CO424" s="42"/>
      <c r="CP424" s="42"/>
      <c r="CQ424" s="42"/>
      <c r="CR424" s="42"/>
      <c r="CS424" s="42"/>
      <c r="CT424" s="42"/>
      <c r="CU424" s="40"/>
      <c r="CV424" s="42"/>
      <c r="CW424" s="40"/>
      <c r="CX424" s="42"/>
      <c r="CY424" s="40"/>
      <c r="CZ424" s="42"/>
      <c r="DA424" s="40"/>
      <c r="DB424" s="42"/>
      <c r="DC424" s="40"/>
      <c r="DD424" s="42"/>
      <c r="DE424" s="40"/>
      <c r="DF424" s="42"/>
      <c r="DG424" s="42"/>
      <c r="DH424" s="42"/>
    </row>
    <row r="425" spans="3:112" ht="12.75" customHeight="1">
      <c r="C425" s="147"/>
      <c r="D425" s="146"/>
      <c r="E425" s="147"/>
      <c r="F425" s="42"/>
      <c r="G425" s="151"/>
      <c r="H425" s="151"/>
      <c r="I425" s="151"/>
      <c r="J425" s="151"/>
      <c r="K425" s="151"/>
      <c r="L425" s="151"/>
      <c r="M425" s="151"/>
      <c r="N425" s="151"/>
      <c r="O425" s="45"/>
      <c r="P425" s="40"/>
      <c r="Q425" s="183"/>
      <c r="R425" s="40"/>
      <c r="S425" s="40"/>
      <c r="T425" s="40"/>
      <c r="U425" s="40"/>
      <c r="V425" s="40"/>
      <c r="W425" s="152"/>
      <c r="X425" s="153"/>
      <c r="Y425" s="70"/>
      <c r="Z425" s="157"/>
      <c r="AA425" s="157"/>
      <c r="AB425" s="45"/>
      <c r="AC425" s="145"/>
      <c r="AD425" s="40"/>
      <c r="AE425" s="42"/>
      <c r="AF425" s="42"/>
      <c r="AG425" s="42"/>
      <c r="AH425" s="146"/>
      <c r="AI425" s="42"/>
      <c r="AJ425" s="146"/>
      <c r="AK425" s="42"/>
      <c r="AL425" s="42"/>
      <c r="AM425" s="42"/>
      <c r="AN425" s="42"/>
      <c r="AO425" s="42"/>
      <c r="AP425" s="42"/>
      <c r="AQ425" s="42"/>
      <c r="AR425" s="40"/>
      <c r="AS425" s="42"/>
      <c r="AT425" s="40"/>
      <c r="AU425" s="42"/>
      <c r="AV425" s="40"/>
      <c r="AW425" s="42"/>
      <c r="AX425" s="40"/>
      <c r="AY425" s="42"/>
      <c r="AZ425" s="40"/>
      <c r="BA425" s="42"/>
      <c r="BB425" s="40"/>
      <c r="BC425" s="42"/>
      <c r="BD425" s="42"/>
      <c r="BE425" s="42"/>
      <c r="BF425" s="147"/>
      <c r="BG425" s="146"/>
      <c r="BH425" s="147"/>
      <c r="BI425" s="42"/>
      <c r="BJ425" s="151"/>
      <c r="BK425" s="151"/>
      <c r="BL425" s="151"/>
      <c r="BM425" s="151"/>
      <c r="BN425" s="151"/>
      <c r="BO425" s="151"/>
      <c r="BP425" s="151"/>
      <c r="BQ425" s="151"/>
      <c r="BR425" s="45"/>
      <c r="BS425" s="40"/>
      <c r="BT425" s="40"/>
      <c r="BU425" s="40"/>
      <c r="BV425" s="40"/>
      <c r="BW425" s="40"/>
      <c r="BX425" s="40"/>
      <c r="BY425" s="40"/>
      <c r="BZ425" s="152"/>
      <c r="CA425" s="153"/>
      <c r="CB425" s="70"/>
      <c r="CC425" s="157"/>
      <c r="CD425" s="157"/>
      <c r="CE425" s="45"/>
      <c r="CF425" s="145"/>
      <c r="CG425" s="40"/>
      <c r="CH425" s="42"/>
      <c r="CI425" s="42"/>
      <c r="CJ425" s="42"/>
      <c r="CK425" s="146"/>
      <c r="CL425" s="42"/>
      <c r="CM425" s="146"/>
      <c r="CN425" s="42"/>
      <c r="CO425" s="42"/>
      <c r="CP425" s="42"/>
      <c r="CQ425" s="42"/>
      <c r="CR425" s="42"/>
      <c r="CS425" s="42"/>
      <c r="CT425" s="42"/>
      <c r="CU425" s="40"/>
      <c r="CV425" s="42"/>
      <c r="CW425" s="40"/>
      <c r="CX425" s="42"/>
      <c r="CY425" s="40"/>
      <c r="CZ425" s="42"/>
      <c r="DA425" s="40"/>
      <c r="DB425" s="42"/>
      <c r="DC425" s="40"/>
      <c r="DD425" s="42"/>
      <c r="DE425" s="40"/>
      <c r="DF425" s="42"/>
      <c r="DG425" s="42"/>
      <c r="DH425" s="42"/>
    </row>
    <row r="426" spans="3:112" ht="12.75" customHeight="1">
      <c r="C426" s="147"/>
      <c r="D426" s="146"/>
      <c r="E426" s="147"/>
      <c r="F426" s="42"/>
      <c r="G426" s="151"/>
      <c r="H426" s="151"/>
      <c r="I426" s="151"/>
      <c r="J426" s="151"/>
      <c r="K426" s="151"/>
      <c r="L426" s="151"/>
      <c r="M426" s="151"/>
      <c r="N426" s="151"/>
      <c r="O426" s="45"/>
      <c r="P426" s="40"/>
      <c r="Q426" s="183"/>
      <c r="R426" s="40"/>
      <c r="S426" s="40"/>
      <c r="T426" s="40"/>
      <c r="U426" s="40"/>
      <c r="V426" s="40"/>
      <c r="W426" s="152"/>
      <c r="X426" s="153"/>
      <c r="Y426" s="70"/>
      <c r="Z426" s="157"/>
      <c r="AA426" s="157"/>
      <c r="AB426" s="45"/>
      <c r="AC426" s="145"/>
      <c r="AD426" s="40"/>
      <c r="AE426" s="42"/>
      <c r="AF426" s="42"/>
      <c r="AG426" s="42"/>
      <c r="AH426" s="146"/>
      <c r="AI426" s="42"/>
      <c r="AJ426" s="146"/>
      <c r="AK426" s="42"/>
      <c r="AL426" s="42"/>
      <c r="AM426" s="42"/>
      <c r="AN426" s="42"/>
      <c r="AO426" s="42"/>
      <c r="AP426" s="42"/>
      <c r="AQ426" s="42"/>
      <c r="AR426" s="40"/>
      <c r="AS426" s="42"/>
      <c r="AT426" s="40"/>
      <c r="AU426" s="42"/>
      <c r="AV426" s="40"/>
      <c r="AW426" s="42"/>
      <c r="AX426" s="40"/>
      <c r="AY426" s="42"/>
      <c r="AZ426" s="40"/>
      <c r="BA426" s="42"/>
      <c r="BB426" s="40"/>
      <c r="BC426" s="42"/>
      <c r="BD426" s="42"/>
      <c r="BE426" s="42"/>
      <c r="BF426" s="147"/>
      <c r="BG426" s="146"/>
      <c r="BH426" s="147"/>
      <c r="BI426" s="42"/>
      <c r="BJ426" s="151"/>
      <c r="BK426" s="151"/>
      <c r="BL426" s="151"/>
      <c r="BM426" s="151"/>
      <c r="BN426" s="151"/>
      <c r="BO426" s="151"/>
      <c r="BP426" s="151"/>
      <c r="BQ426" s="151"/>
      <c r="BR426" s="45"/>
      <c r="BS426" s="40"/>
      <c r="BT426" s="40"/>
      <c r="BU426" s="40"/>
      <c r="BV426" s="40"/>
      <c r="BW426" s="40"/>
      <c r="BX426" s="40"/>
      <c r="BY426" s="40"/>
      <c r="BZ426" s="152"/>
      <c r="CA426" s="153"/>
      <c r="CB426" s="70"/>
      <c r="CC426" s="157"/>
      <c r="CD426" s="157"/>
      <c r="CE426" s="45"/>
      <c r="CF426" s="145"/>
      <c r="CG426" s="40"/>
      <c r="CH426" s="42"/>
      <c r="CI426" s="42"/>
      <c r="CJ426" s="42"/>
      <c r="CK426" s="146"/>
      <c r="CL426" s="42"/>
      <c r="CM426" s="146"/>
      <c r="CN426" s="42"/>
      <c r="CO426" s="42"/>
      <c r="CP426" s="42"/>
      <c r="CQ426" s="42"/>
      <c r="CR426" s="42"/>
      <c r="CS426" s="42"/>
      <c r="CT426" s="42"/>
      <c r="CU426" s="40"/>
      <c r="CV426" s="42"/>
      <c r="CW426" s="40"/>
      <c r="CX426" s="42"/>
      <c r="CY426" s="40"/>
      <c r="CZ426" s="42"/>
      <c r="DA426" s="40"/>
      <c r="DB426" s="42"/>
      <c r="DC426" s="40"/>
      <c r="DD426" s="42"/>
      <c r="DE426" s="40"/>
      <c r="DF426" s="42"/>
      <c r="DG426" s="42"/>
      <c r="DH426" s="42"/>
    </row>
    <row r="427" spans="3:112" ht="12.75" customHeight="1">
      <c r="C427" s="147"/>
      <c r="D427" s="146"/>
      <c r="E427" s="147"/>
      <c r="F427" s="42"/>
      <c r="G427" s="151"/>
      <c r="H427" s="151"/>
      <c r="I427" s="151"/>
      <c r="J427" s="151"/>
      <c r="K427" s="151"/>
      <c r="L427" s="151"/>
      <c r="M427" s="151"/>
      <c r="N427" s="151"/>
      <c r="O427" s="45"/>
      <c r="P427" s="40"/>
      <c r="Q427" s="183"/>
      <c r="R427" s="40"/>
      <c r="S427" s="40"/>
      <c r="T427" s="40"/>
      <c r="U427" s="40"/>
      <c r="V427" s="40"/>
      <c r="W427" s="152"/>
      <c r="X427" s="153"/>
      <c r="Y427" s="70"/>
      <c r="Z427" s="157"/>
      <c r="AA427" s="157"/>
      <c r="AB427" s="45"/>
      <c r="AC427" s="145"/>
      <c r="AD427" s="40"/>
      <c r="AE427" s="42"/>
      <c r="AF427" s="42"/>
      <c r="AG427" s="42"/>
      <c r="AH427" s="146"/>
      <c r="AI427" s="42"/>
      <c r="AJ427" s="146"/>
      <c r="AK427" s="42"/>
      <c r="AL427" s="42"/>
      <c r="AM427" s="42"/>
      <c r="AN427" s="42"/>
      <c r="AO427" s="42"/>
      <c r="AP427" s="42"/>
      <c r="AQ427" s="42"/>
      <c r="AR427" s="40"/>
      <c r="AS427" s="42"/>
      <c r="AT427" s="40"/>
      <c r="AU427" s="42"/>
      <c r="AV427" s="40"/>
      <c r="AW427" s="42"/>
      <c r="AX427" s="40"/>
      <c r="AY427" s="42"/>
      <c r="AZ427" s="40"/>
      <c r="BA427" s="42"/>
      <c r="BB427" s="40"/>
      <c r="BC427" s="42"/>
      <c r="BD427" s="42"/>
      <c r="BE427" s="42"/>
      <c r="BF427" s="147"/>
      <c r="BG427" s="146"/>
      <c r="BH427" s="147"/>
      <c r="BI427" s="42"/>
      <c r="BJ427" s="151"/>
      <c r="BK427" s="151"/>
      <c r="BL427" s="151"/>
      <c r="BM427" s="151"/>
      <c r="BN427" s="151"/>
      <c r="BO427" s="151"/>
      <c r="BP427" s="151"/>
      <c r="BQ427" s="151"/>
      <c r="BR427" s="45"/>
      <c r="BS427" s="40"/>
      <c r="BT427" s="40"/>
      <c r="BU427" s="40"/>
      <c r="BV427" s="40"/>
      <c r="BW427" s="40"/>
      <c r="BX427" s="40"/>
      <c r="BY427" s="40"/>
      <c r="BZ427" s="152"/>
      <c r="CA427" s="153"/>
      <c r="CB427" s="70"/>
      <c r="CC427" s="157"/>
      <c r="CD427" s="157"/>
      <c r="CE427" s="45"/>
      <c r="CF427" s="145"/>
      <c r="CG427" s="40"/>
      <c r="CH427" s="42"/>
      <c r="CI427" s="42"/>
      <c r="CJ427" s="42"/>
      <c r="CK427" s="146"/>
      <c r="CL427" s="42"/>
      <c r="CM427" s="146"/>
      <c r="CN427" s="42"/>
      <c r="CO427" s="42"/>
      <c r="CP427" s="42"/>
      <c r="CQ427" s="42"/>
      <c r="CR427" s="42"/>
      <c r="CS427" s="42"/>
      <c r="CT427" s="42"/>
      <c r="CU427" s="40"/>
      <c r="CV427" s="42"/>
      <c r="CW427" s="40"/>
      <c r="CX427" s="42"/>
      <c r="CY427" s="40"/>
      <c r="CZ427" s="42"/>
      <c r="DA427" s="40"/>
      <c r="DB427" s="42"/>
      <c r="DC427" s="40"/>
      <c r="DD427" s="42"/>
      <c r="DE427" s="40"/>
      <c r="DF427" s="42"/>
      <c r="DG427" s="42"/>
      <c r="DH427" s="42"/>
    </row>
    <row r="428" spans="3:112">
      <c r="C428" s="147"/>
      <c r="D428" s="146"/>
      <c r="E428" s="147"/>
      <c r="F428" s="42"/>
      <c r="G428" s="151"/>
      <c r="H428" s="151"/>
      <c r="I428" s="151"/>
      <c r="J428" s="151"/>
      <c r="K428" s="151"/>
      <c r="L428" s="151"/>
      <c r="M428" s="151"/>
      <c r="N428" s="151"/>
      <c r="O428" s="45"/>
      <c r="P428" s="40"/>
      <c r="Q428" s="183"/>
      <c r="R428" s="40"/>
      <c r="S428" s="40"/>
      <c r="T428" s="40"/>
      <c r="U428" s="40"/>
      <c r="V428" s="40"/>
      <c r="W428" s="152"/>
      <c r="X428" s="153"/>
      <c r="Y428" s="70"/>
      <c r="Z428" s="157"/>
      <c r="AA428" s="157"/>
      <c r="AB428" s="45"/>
      <c r="AC428" s="145"/>
      <c r="AD428" s="40"/>
      <c r="AE428" s="42"/>
      <c r="AF428" s="42"/>
      <c r="AG428" s="42"/>
      <c r="AH428" s="146"/>
      <c r="AI428" s="42"/>
      <c r="AJ428" s="146"/>
      <c r="AK428" s="42"/>
      <c r="AL428" s="42"/>
      <c r="AM428" s="42"/>
      <c r="AN428" s="42"/>
      <c r="AO428" s="42"/>
      <c r="AP428" s="42"/>
      <c r="AQ428" s="42"/>
      <c r="AR428" s="40"/>
      <c r="AS428" s="42"/>
      <c r="AT428" s="40"/>
      <c r="AU428" s="42"/>
      <c r="AV428" s="40"/>
      <c r="AW428" s="42"/>
      <c r="AX428" s="40"/>
      <c r="AY428" s="42"/>
      <c r="AZ428" s="40"/>
      <c r="BA428" s="42"/>
      <c r="BB428" s="40"/>
      <c r="BC428" s="42"/>
      <c r="BD428" s="42"/>
      <c r="BE428" s="42"/>
      <c r="BF428" s="147"/>
      <c r="BG428" s="146"/>
      <c r="BH428" s="147"/>
      <c r="BI428" s="42"/>
      <c r="BJ428" s="151"/>
      <c r="BK428" s="151"/>
      <c r="BL428" s="151"/>
      <c r="BM428" s="151"/>
      <c r="BN428" s="151"/>
      <c r="BO428" s="151"/>
      <c r="BP428" s="151"/>
      <c r="BQ428" s="151"/>
      <c r="BR428" s="45"/>
      <c r="BS428" s="40"/>
      <c r="BT428" s="40"/>
      <c r="BU428" s="40"/>
      <c r="BV428" s="40"/>
      <c r="BW428" s="40"/>
      <c r="BX428" s="40"/>
      <c r="BY428" s="40"/>
      <c r="BZ428" s="152"/>
      <c r="CA428" s="153"/>
      <c r="CB428" s="70"/>
      <c r="CC428" s="157"/>
      <c r="CD428" s="157"/>
      <c r="CE428" s="45"/>
      <c r="CF428" s="145"/>
      <c r="CG428" s="40"/>
      <c r="CH428" s="42"/>
      <c r="CI428" s="42"/>
      <c r="CJ428" s="42"/>
      <c r="CK428" s="146"/>
      <c r="CL428" s="42"/>
      <c r="CM428" s="146"/>
      <c r="CN428" s="42"/>
      <c r="CO428" s="42"/>
      <c r="CP428" s="42"/>
      <c r="CQ428" s="42"/>
      <c r="CR428" s="42"/>
      <c r="CS428" s="42"/>
      <c r="CT428" s="42"/>
      <c r="CU428" s="40"/>
      <c r="CV428" s="42"/>
      <c r="CW428" s="40"/>
      <c r="CX428" s="42"/>
      <c r="CY428" s="40"/>
      <c r="CZ428" s="42"/>
      <c r="DA428" s="40"/>
      <c r="DB428" s="42"/>
      <c r="DC428" s="40"/>
      <c r="DD428" s="42"/>
      <c r="DE428" s="40"/>
      <c r="DF428" s="42"/>
      <c r="DG428" s="42"/>
      <c r="DH428" s="42"/>
    </row>
    <row r="429" spans="3:112">
      <c r="C429" s="147"/>
      <c r="D429" s="146"/>
      <c r="E429" s="147"/>
      <c r="F429" s="42"/>
      <c r="G429" s="151"/>
      <c r="H429" s="151"/>
      <c r="I429" s="151"/>
      <c r="J429" s="151"/>
      <c r="K429" s="151"/>
      <c r="L429" s="151"/>
      <c r="M429" s="151"/>
      <c r="N429" s="151"/>
      <c r="O429" s="45"/>
      <c r="P429" s="40"/>
      <c r="Q429" s="183"/>
      <c r="R429" s="40"/>
      <c r="S429" s="40"/>
      <c r="T429" s="40"/>
      <c r="U429" s="40"/>
      <c r="V429" s="40"/>
      <c r="W429" s="152"/>
      <c r="X429" s="153"/>
      <c r="Y429" s="70"/>
      <c r="Z429" s="157"/>
      <c r="AA429" s="157"/>
      <c r="AB429" s="45"/>
      <c r="AC429" s="145"/>
      <c r="AD429" s="40"/>
      <c r="AE429" s="42"/>
      <c r="AF429" s="42"/>
      <c r="AG429" s="42"/>
      <c r="AH429" s="146"/>
      <c r="AI429" s="42"/>
      <c r="AJ429" s="146"/>
      <c r="AK429" s="42"/>
      <c r="AL429" s="42"/>
      <c r="AM429" s="42"/>
      <c r="AN429" s="42"/>
      <c r="AO429" s="42"/>
      <c r="AP429" s="42"/>
      <c r="AQ429" s="42"/>
      <c r="AR429" s="40"/>
      <c r="AS429" s="42"/>
      <c r="AT429" s="40"/>
      <c r="AU429" s="42"/>
      <c r="AV429" s="40"/>
      <c r="AW429" s="42"/>
      <c r="AX429" s="40"/>
      <c r="AY429" s="42"/>
      <c r="AZ429" s="40"/>
      <c r="BA429" s="42"/>
      <c r="BB429" s="40"/>
      <c r="BC429" s="42"/>
      <c r="BD429" s="42"/>
      <c r="BE429" s="42"/>
      <c r="BF429" s="147"/>
      <c r="BG429" s="146"/>
      <c r="BH429" s="147"/>
      <c r="BI429" s="42"/>
      <c r="BJ429" s="151"/>
      <c r="BK429" s="151"/>
      <c r="BL429" s="151"/>
      <c r="BM429" s="151"/>
      <c r="BN429" s="151"/>
      <c r="BO429" s="151"/>
      <c r="BP429" s="151"/>
      <c r="BQ429" s="151"/>
      <c r="BR429" s="45"/>
      <c r="BS429" s="40"/>
      <c r="BT429" s="40"/>
      <c r="BU429" s="40"/>
      <c r="BV429" s="40"/>
      <c r="BW429" s="40"/>
      <c r="BX429" s="40"/>
      <c r="BY429" s="40"/>
      <c r="BZ429" s="152"/>
      <c r="CA429" s="153"/>
      <c r="CB429" s="70"/>
      <c r="CC429" s="157"/>
      <c r="CD429" s="157"/>
      <c r="CE429" s="45"/>
      <c r="CF429" s="145"/>
      <c r="CG429" s="40"/>
      <c r="CH429" s="42"/>
      <c r="CI429" s="42"/>
      <c r="CJ429" s="42"/>
      <c r="CK429" s="146"/>
      <c r="CL429" s="42"/>
      <c r="CM429" s="146"/>
      <c r="CN429" s="42"/>
      <c r="CO429" s="42"/>
      <c r="CP429" s="42"/>
      <c r="CQ429" s="42"/>
      <c r="CR429" s="42"/>
      <c r="CS429" s="42"/>
      <c r="CT429" s="42"/>
      <c r="CU429" s="40"/>
      <c r="CV429" s="42"/>
      <c r="CW429" s="40"/>
      <c r="CX429" s="42"/>
      <c r="CY429" s="40"/>
      <c r="CZ429" s="42"/>
      <c r="DA429" s="40"/>
      <c r="DB429" s="42"/>
      <c r="DC429" s="40"/>
      <c r="DD429" s="42"/>
      <c r="DE429" s="40"/>
      <c r="DF429" s="42"/>
      <c r="DG429" s="42"/>
      <c r="DH429" s="42"/>
    </row>
    <row r="430" spans="3:112">
      <c r="C430" s="147"/>
      <c r="D430" s="146"/>
      <c r="E430" s="147"/>
      <c r="F430" s="42"/>
      <c r="G430" s="151"/>
      <c r="H430" s="151"/>
      <c r="I430" s="151"/>
      <c r="J430" s="151"/>
      <c r="K430" s="151"/>
      <c r="L430" s="151"/>
      <c r="M430" s="151"/>
      <c r="N430" s="151"/>
      <c r="O430" s="45"/>
      <c r="P430" s="40"/>
      <c r="Q430" s="183"/>
      <c r="R430" s="40"/>
      <c r="S430" s="40"/>
      <c r="T430" s="40"/>
      <c r="U430" s="40"/>
      <c r="V430" s="40"/>
      <c r="W430" s="152"/>
      <c r="X430" s="153"/>
      <c r="Y430" s="70"/>
      <c r="Z430" s="157"/>
      <c r="AA430" s="157"/>
      <c r="AB430" s="45"/>
      <c r="AC430" s="145"/>
      <c r="AD430" s="40"/>
      <c r="AE430" s="42"/>
      <c r="AF430" s="42"/>
      <c r="AG430" s="42"/>
      <c r="AH430" s="146"/>
      <c r="AI430" s="42"/>
      <c r="AJ430" s="146"/>
      <c r="AK430" s="42"/>
      <c r="AL430" s="42"/>
      <c r="AM430" s="42"/>
      <c r="AN430" s="42"/>
      <c r="AO430" s="42"/>
      <c r="AP430" s="42"/>
      <c r="AQ430" s="42"/>
      <c r="AR430" s="40"/>
      <c r="AS430" s="42"/>
      <c r="AT430" s="40"/>
      <c r="AU430" s="42"/>
      <c r="AV430" s="40"/>
      <c r="AW430" s="42"/>
      <c r="AX430" s="40"/>
      <c r="AY430" s="42"/>
      <c r="AZ430" s="40"/>
      <c r="BA430" s="42"/>
      <c r="BB430" s="40"/>
      <c r="BC430" s="42"/>
      <c r="BD430" s="42"/>
      <c r="BE430" s="42"/>
      <c r="BF430" s="147"/>
      <c r="BG430" s="146"/>
      <c r="BH430" s="147"/>
      <c r="BI430" s="42"/>
      <c r="BJ430" s="151"/>
      <c r="BK430" s="151"/>
      <c r="BL430" s="151"/>
      <c r="BM430" s="151"/>
      <c r="BN430" s="151"/>
      <c r="BO430" s="151"/>
      <c r="BP430" s="151"/>
      <c r="BQ430" s="151"/>
      <c r="BR430" s="45"/>
      <c r="BS430" s="40"/>
      <c r="BT430" s="40"/>
      <c r="BU430" s="40"/>
      <c r="BV430" s="40"/>
      <c r="BW430" s="40"/>
      <c r="BX430" s="40"/>
      <c r="BY430" s="40"/>
      <c r="BZ430" s="152"/>
      <c r="CA430" s="153"/>
      <c r="CB430" s="70"/>
      <c r="CC430" s="157"/>
      <c r="CD430" s="157"/>
      <c r="CE430" s="45"/>
      <c r="CF430" s="145"/>
      <c r="CG430" s="40"/>
      <c r="CH430" s="42"/>
      <c r="CI430" s="42"/>
      <c r="CJ430" s="42"/>
      <c r="CK430" s="146"/>
      <c r="CL430" s="42"/>
      <c r="CM430" s="146"/>
      <c r="CN430" s="42"/>
      <c r="CO430" s="42"/>
      <c r="CP430" s="42"/>
      <c r="CQ430" s="42"/>
      <c r="CR430" s="42"/>
      <c r="CS430" s="42"/>
      <c r="CT430" s="42"/>
      <c r="CU430" s="40"/>
      <c r="CV430" s="42"/>
      <c r="CW430" s="40"/>
      <c r="CX430" s="42"/>
      <c r="CY430" s="40"/>
      <c r="CZ430" s="42"/>
      <c r="DA430" s="40"/>
      <c r="DB430" s="42"/>
      <c r="DC430" s="40"/>
      <c r="DD430" s="42"/>
      <c r="DE430" s="40"/>
      <c r="DF430" s="42"/>
      <c r="DG430" s="42"/>
      <c r="DH430" s="42"/>
    </row>
    <row r="431" spans="3:112">
      <c r="C431" s="147"/>
      <c r="D431" s="146"/>
      <c r="E431" s="147"/>
      <c r="F431" s="42"/>
      <c r="G431" s="151"/>
      <c r="H431" s="151"/>
      <c r="I431" s="151"/>
      <c r="J431" s="151"/>
      <c r="K431" s="151"/>
      <c r="L431" s="151"/>
      <c r="M431" s="151"/>
      <c r="N431" s="151"/>
      <c r="O431" s="45"/>
      <c r="P431" s="40"/>
      <c r="Q431" s="183"/>
      <c r="R431" s="40"/>
      <c r="S431" s="40"/>
      <c r="T431" s="40"/>
      <c r="U431" s="40"/>
      <c r="V431" s="40"/>
      <c r="W431" s="152"/>
      <c r="X431" s="153"/>
      <c r="Y431" s="70"/>
      <c r="Z431" s="157"/>
      <c r="AA431" s="157"/>
      <c r="AB431" s="45"/>
      <c r="AC431" s="145"/>
      <c r="AD431" s="40"/>
      <c r="AE431" s="42"/>
      <c r="AF431" s="42"/>
      <c r="AG431" s="42"/>
      <c r="AH431" s="146"/>
      <c r="AI431" s="42"/>
      <c r="AJ431" s="146"/>
      <c r="AK431" s="42"/>
      <c r="AL431" s="42"/>
      <c r="AM431" s="42"/>
      <c r="AN431" s="42"/>
      <c r="AO431" s="42"/>
      <c r="AP431" s="42"/>
      <c r="AQ431" s="42"/>
      <c r="AR431" s="40"/>
      <c r="AS431" s="42"/>
      <c r="AT431" s="40"/>
      <c r="AU431" s="42"/>
      <c r="AV431" s="40"/>
      <c r="AW431" s="42"/>
      <c r="AX431" s="40"/>
      <c r="AY431" s="42"/>
      <c r="AZ431" s="40"/>
      <c r="BA431" s="42"/>
      <c r="BB431" s="40"/>
      <c r="BC431" s="42"/>
      <c r="BD431" s="42"/>
      <c r="BE431" s="42"/>
      <c r="BF431" s="147"/>
      <c r="BG431" s="146"/>
      <c r="BH431" s="147"/>
      <c r="BI431" s="42"/>
      <c r="BJ431" s="151"/>
      <c r="BK431" s="151"/>
      <c r="BL431" s="151"/>
      <c r="BM431" s="151"/>
      <c r="BN431" s="151"/>
      <c r="BO431" s="151"/>
      <c r="BP431" s="151"/>
      <c r="BQ431" s="151"/>
      <c r="BR431" s="45"/>
      <c r="BS431" s="40"/>
      <c r="BT431" s="40"/>
      <c r="BU431" s="40"/>
      <c r="BV431" s="40"/>
      <c r="BW431" s="40"/>
      <c r="BX431" s="40"/>
      <c r="BY431" s="40"/>
      <c r="BZ431" s="152"/>
      <c r="CA431" s="153"/>
      <c r="CB431" s="70"/>
      <c r="CC431" s="157"/>
      <c r="CD431" s="157"/>
      <c r="CE431" s="45"/>
      <c r="CF431" s="145"/>
      <c r="CG431" s="40"/>
      <c r="CH431" s="42"/>
      <c r="CI431" s="42"/>
      <c r="CJ431" s="42"/>
      <c r="CK431" s="146"/>
      <c r="CL431" s="42"/>
      <c r="CM431" s="146"/>
      <c r="CN431" s="42"/>
      <c r="CO431" s="42"/>
      <c r="CP431" s="42"/>
      <c r="CQ431" s="42"/>
      <c r="CR431" s="42"/>
      <c r="CS431" s="42"/>
      <c r="CT431" s="42"/>
      <c r="CU431" s="40"/>
      <c r="CV431" s="42"/>
      <c r="CW431" s="40"/>
      <c r="CX431" s="42"/>
      <c r="CY431" s="40"/>
      <c r="CZ431" s="42"/>
      <c r="DA431" s="40"/>
      <c r="DB431" s="42"/>
      <c r="DC431" s="40"/>
      <c r="DD431" s="42"/>
      <c r="DE431" s="40"/>
      <c r="DF431" s="42"/>
      <c r="DG431" s="42"/>
      <c r="DH431" s="42"/>
    </row>
    <row r="432" spans="3:112">
      <c r="C432" s="147"/>
      <c r="D432" s="146"/>
      <c r="E432" s="147"/>
      <c r="F432" s="42"/>
      <c r="G432" s="151"/>
      <c r="H432" s="151"/>
      <c r="I432" s="151"/>
      <c r="J432" s="151"/>
      <c r="K432" s="151"/>
      <c r="L432" s="151"/>
      <c r="M432" s="151"/>
      <c r="N432" s="151"/>
      <c r="O432" s="45"/>
      <c r="P432" s="40"/>
      <c r="Q432" s="183"/>
      <c r="R432" s="40"/>
      <c r="S432" s="40"/>
      <c r="T432" s="40"/>
      <c r="U432" s="40"/>
      <c r="V432" s="40"/>
      <c r="W432" s="152"/>
      <c r="X432" s="153"/>
      <c r="Y432" s="70"/>
      <c r="Z432" s="157"/>
      <c r="AA432" s="157"/>
      <c r="AB432" s="45"/>
      <c r="AC432" s="145"/>
      <c r="AD432" s="40"/>
      <c r="AE432" s="42"/>
      <c r="AF432" s="42"/>
      <c r="AG432" s="42"/>
      <c r="AH432" s="146"/>
      <c r="AI432" s="42"/>
      <c r="AJ432" s="146"/>
      <c r="AK432" s="42"/>
      <c r="AL432" s="42"/>
      <c r="AM432" s="42"/>
      <c r="AN432" s="42"/>
      <c r="AO432" s="42"/>
      <c r="AP432" s="42"/>
      <c r="AQ432" s="42"/>
      <c r="AR432" s="40"/>
      <c r="AS432" s="42"/>
      <c r="AT432" s="40"/>
      <c r="AU432" s="42"/>
      <c r="AV432" s="40"/>
      <c r="AW432" s="42"/>
      <c r="AX432" s="40"/>
      <c r="AY432" s="42"/>
      <c r="AZ432" s="40"/>
      <c r="BA432" s="42"/>
      <c r="BB432" s="40"/>
      <c r="BC432" s="42"/>
      <c r="BD432" s="42"/>
      <c r="BE432" s="42"/>
      <c r="BF432" s="147"/>
      <c r="BG432" s="146"/>
      <c r="BH432" s="147"/>
      <c r="BI432" s="42"/>
      <c r="BJ432" s="151"/>
      <c r="BK432" s="151"/>
      <c r="BL432" s="151"/>
      <c r="BM432" s="151"/>
      <c r="BN432" s="151"/>
      <c r="BO432" s="151"/>
      <c r="BP432" s="151"/>
      <c r="BQ432" s="151"/>
      <c r="BR432" s="45"/>
      <c r="BS432" s="40"/>
      <c r="BT432" s="40"/>
      <c r="BU432" s="40"/>
      <c r="BV432" s="40"/>
      <c r="BW432" s="40"/>
      <c r="BX432" s="40"/>
      <c r="BY432" s="40"/>
      <c r="BZ432" s="152"/>
      <c r="CA432" s="153"/>
      <c r="CB432" s="70"/>
      <c r="CC432" s="157"/>
      <c r="CD432" s="157"/>
      <c r="CE432" s="45"/>
      <c r="CF432" s="145"/>
      <c r="CG432" s="40"/>
      <c r="CH432" s="42"/>
      <c r="CI432" s="42"/>
      <c r="CJ432" s="42"/>
      <c r="CK432" s="146"/>
      <c r="CL432" s="42"/>
      <c r="CM432" s="146"/>
      <c r="CN432" s="42"/>
      <c r="CO432" s="42"/>
      <c r="CP432" s="42"/>
      <c r="CQ432" s="42"/>
      <c r="CR432" s="42"/>
      <c r="CS432" s="42"/>
      <c r="CT432" s="42"/>
      <c r="CU432" s="40"/>
      <c r="CV432" s="42"/>
      <c r="CW432" s="40"/>
      <c r="CX432" s="42"/>
      <c r="CY432" s="40"/>
      <c r="CZ432" s="42"/>
      <c r="DA432" s="40"/>
      <c r="DB432" s="42"/>
      <c r="DC432" s="40"/>
      <c r="DD432" s="42"/>
      <c r="DE432" s="40"/>
      <c r="DF432" s="42"/>
      <c r="DG432" s="42"/>
      <c r="DH432" s="42"/>
    </row>
    <row r="433" spans="3:112">
      <c r="C433" s="147"/>
      <c r="D433" s="146"/>
      <c r="E433" s="147"/>
      <c r="F433" s="42"/>
      <c r="G433" s="151"/>
      <c r="H433" s="151"/>
      <c r="I433" s="151"/>
      <c r="J433" s="151"/>
      <c r="K433" s="151"/>
      <c r="L433" s="151"/>
      <c r="M433" s="151"/>
      <c r="N433" s="151"/>
      <c r="O433" s="45"/>
      <c r="P433" s="40"/>
      <c r="Q433" s="183"/>
      <c r="R433" s="40"/>
      <c r="S433" s="40"/>
      <c r="T433" s="40"/>
      <c r="U433" s="40"/>
      <c r="V433" s="40"/>
      <c r="W433" s="152"/>
      <c r="X433" s="153"/>
      <c r="Y433" s="70"/>
      <c r="Z433" s="157"/>
      <c r="AA433" s="157"/>
      <c r="AB433" s="45"/>
      <c r="AC433" s="145"/>
      <c r="AD433" s="40"/>
      <c r="AE433" s="42"/>
      <c r="AF433" s="42"/>
      <c r="AG433" s="42"/>
      <c r="AH433" s="146"/>
      <c r="AI433" s="42"/>
      <c r="AJ433" s="146"/>
      <c r="AK433" s="42"/>
      <c r="AL433" s="42"/>
      <c r="AM433" s="42"/>
      <c r="AN433" s="42"/>
      <c r="AO433" s="42"/>
      <c r="AP433" s="42"/>
      <c r="AQ433" s="42"/>
      <c r="AR433" s="40"/>
      <c r="AS433" s="42"/>
      <c r="AT433" s="40"/>
      <c r="AU433" s="42"/>
      <c r="AV433" s="40"/>
      <c r="AW433" s="42"/>
      <c r="AX433" s="40"/>
      <c r="AY433" s="42"/>
      <c r="AZ433" s="40"/>
      <c r="BA433" s="42"/>
      <c r="BB433" s="40"/>
      <c r="BC433" s="42"/>
      <c r="BD433" s="42"/>
      <c r="BE433" s="42"/>
      <c r="BF433" s="147"/>
      <c r="BG433" s="146"/>
      <c r="BH433" s="147"/>
      <c r="BI433" s="42"/>
      <c r="BJ433" s="151"/>
      <c r="BK433" s="151"/>
      <c r="BL433" s="151"/>
      <c r="BM433" s="151"/>
      <c r="BN433" s="151"/>
      <c r="BO433" s="151"/>
      <c r="BP433" s="151"/>
      <c r="BQ433" s="151"/>
      <c r="BR433" s="45"/>
      <c r="BS433" s="40"/>
      <c r="BT433" s="40"/>
      <c r="BU433" s="40"/>
      <c r="BV433" s="40"/>
      <c r="BW433" s="40"/>
      <c r="BX433" s="40"/>
      <c r="BY433" s="40"/>
      <c r="BZ433" s="152"/>
      <c r="CA433" s="153"/>
      <c r="CB433" s="70"/>
      <c r="CC433" s="157"/>
      <c r="CD433" s="157"/>
      <c r="CE433" s="45"/>
      <c r="CF433" s="145"/>
      <c r="CG433" s="40"/>
      <c r="CH433" s="42"/>
      <c r="CI433" s="42"/>
      <c r="CJ433" s="42"/>
      <c r="CK433" s="146"/>
      <c r="CL433" s="42"/>
      <c r="CM433" s="146"/>
      <c r="CN433" s="42"/>
      <c r="CO433" s="42"/>
      <c r="CP433" s="42"/>
      <c r="CQ433" s="42"/>
      <c r="CR433" s="42"/>
      <c r="CS433" s="42"/>
      <c r="CT433" s="42"/>
      <c r="CU433" s="40"/>
      <c r="CV433" s="42"/>
      <c r="CW433" s="40"/>
      <c r="CX433" s="42"/>
      <c r="CY433" s="40"/>
      <c r="CZ433" s="42"/>
      <c r="DA433" s="40"/>
      <c r="DB433" s="42"/>
      <c r="DC433" s="40"/>
      <c r="DD433" s="42"/>
      <c r="DE433" s="40"/>
      <c r="DF433" s="42"/>
      <c r="DG433" s="42"/>
      <c r="DH433" s="42"/>
    </row>
    <row r="434" spans="3:112">
      <c r="C434" s="147"/>
      <c r="D434" s="146"/>
      <c r="E434" s="147"/>
      <c r="F434" s="42"/>
      <c r="G434" s="151"/>
      <c r="H434" s="151"/>
      <c r="I434" s="151"/>
      <c r="J434" s="151"/>
      <c r="K434" s="151"/>
      <c r="L434" s="151"/>
      <c r="M434" s="151"/>
      <c r="N434" s="151"/>
      <c r="O434" s="45"/>
      <c r="P434" s="40"/>
      <c r="Q434" s="183"/>
      <c r="R434" s="40"/>
      <c r="S434" s="40"/>
      <c r="T434" s="40"/>
      <c r="U434" s="40"/>
      <c r="V434" s="40"/>
      <c r="W434" s="152"/>
      <c r="X434" s="153"/>
      <c r="Y434" s="70"/>
      <c r="Z434" s="157"/>
      <c r="AA434" s="157"/>
      <c r="AB434" s="45"/>
      <c r="AC434" s="145"/>
      <c r="AD434" s="40"/>
      <c r="AE434" s="42"/>
      <c r="AF434" s="42"/>
      <c r="AG434" s="42"/>
      <c r="AH434" s="146"/>
      <c r="AI434" s="42"/>
      <c r="AJ434" s="146"/>
      <c r="AK434" s="42"/>
      <c r="AL434" s="42"/>
      <c r="AM434" s="42"/>
      <c r="AN434" s="42"/>
      <c r="AO434" s="42"/>
      <c r="AP434" s="42"/>
      <c r="AQ434" s="42"/>
      <c r="AR434" s="40"/>
      <c r="AS434" s="42"/>
      <c r="AT434" s="40"/>
      <c r="AU434" s="42"/>
      <c r="AV434" s="40"/>
      <c r="AW434" s="42"/>
      <c r="AX434" s="40"/>
      <c r="AY434" s="42"/>
      <c r="AZ434" s="40"/>
      <c r="BA434" s="42"/>
      <c r="BB434" s="40"/>
      <c r="BC434" s="42"/>
      <c r="BD434" s="42"/>
      <c r="BE434" s="42"/>
      <c r="BF434" s="147"/>
      <c r="BG434" s="146"/>
      <c r="BH434" s="147"/>
      <c r="BI434" s="42"/>
      <c r="BJ434" s="151"/>
      <c r="BK434" s="151"/>
      <c r="BL434" s="151"/>
      <c r="BM434" s="151"/>
      <c r="BN434" s="151"/>
      <c r="BO434" s="151"/>
      <c r="BP434" s="151"/>
      <c r="BQ434" s="151"/>
      <c r="BR434" s="45"/>
      <c r="BS434" s="40"/>
      <c r="BT434" s="40"/>
      <c r="BU434" s="40"/>
      <c r="BV434" s="40"/>
      <c r="BW434" s="40"/>
      <c r="BX434" s="40"/>
      <c r="BY434" s="40"/>
      <c r="BZ434" s="152"/>
      <c r="CA434" s="153"/>
      <c r="CB434" s="70"/>
      <c r="CC434" s="157"/>
      <c r="CD434" s="157"/>
      <c r="CE434" s="45"/>
      <c r="CF434" s="145"/>
      <c r="CG434" s="40"/>
      <c r="CH434" s="42"/>
      <c r="CI434" s="42"/>
      <c r="CJ434" s="42"/>
      <c r="CK434" s="146"/>
      <c r="CL434" s="42"/>
      <c r="CM434" s="146"/>
      <c r="CN434" s="42"/>
      <c r="CO434" s="42"/>
      <c r="CP434" s="42"/>
      <c r="CQ434" s="42"/>
      <c r="CR434" s="42"/>
      <c r="CS434" s="42"/>
      <c r="CT434" s="42"/>
      <c r="CU434" s="40"/>
      <c r="CV434" s="42"/>
      <c r="CW434" s="40"/>
      <c r="CX434" s="42"/>
      <c r="CY434" s="40"/>
      <c r="CZ434" s="42"/>
      <c r="DA434" s="40"/>
      <c r="DB434" s="42"/>
      <c r="DC434" s="40"/>
      <c r="DD434" s="42"/>
      <c r="DE434" s="40"/>
      <c r="DF434" s="42"/>
      <c r="DG434" s="42"/>
      <c r="DH434" s="42"/>
    </row>
    <row r="435" spans="3:112">
      <c r="C435" s="147"/>
      <c r="D435" s="146"/>
      <c r="E435" s="147"/>
      <c r="F435" s="42"/>
      <c r="G435" s="151"/>
      <c r="H435" s="151"/>
      <c r="I435" s="151"/>
      <c r="J435" s="151"/>
      <c r="K435" s="151"/>
      <c r="L435" s="151"/>
      <c r="M435" s="151"/>
      <c r="N435" s="151"/>
      <c r="O435" s="45"/>
      <c r="P435" s="40"/>
      <c r="Q435" s="183"/>
      <c r="R435" s="40"/>
      <c r="S435" s="40"/>
      <c r="T435" s="40"/>
      <c r="U435" s="40"/>
      <c r="V435" s="40"/>
      <c r="W435" s="152"/>
      <c r="X435" s="153"/>
      <c r="Y435" s="70"/>
      <c r="Z435" s="157"/>
      <c r="AA435" s="157"/>
      <c r="AB435" s="45"/>
      <c r="AC435" s="145"/>
      <c r="AD435" s="40"/>
      <c r="AE435" s="42"/>
      <c r="AF435" s="42"/>
      <c r="AG435" s="42"/>
      <c r="AH435" s="146"/>
      <c r="AI435" s="42"/>
      <c r="AJ435" s="146"/>
      <c r="AK435" s="42"/>
      <c r="AL435" s="42"/>
      <c r="AM435" s="42"/>
      <c r="AN435" s="42"/>
      <c r="AO435" s="42"/>
      <c r="AP435" s="42"/>
      <c r="AQ435" s="42"/>
      <c r="AR435" s="40"/>
      <c r="AS435" s="42"/>
      <c r="AT435" s="40"/>
      <c r="AU435" s="42"/>
      <c r="AV435" s="40"/>
      <c r="AW435" s="42"/>
      <c r="AX435" s="40"/>
      <c r="AY435" s="42"/>
      <c r="AZ435" s="40"/>
      <c r="BA435" s="42"/>
      <c r="BB435" s="40"/>
      <c r="BC435" s="42"/>
      <c r="BD435" s="42"/>
      <c r="BE435" s="42"/>
      <c r="BF435" s="147"/>
      <c r="BG435" s="146"/>
      <c r="BH435" s="147"/>
      <c r="BI435" s="42"/>
      <c r="BJ435" s="151"/>
      <c r="BK435" s="151"/>
      <c r="BL435" s="151"/>
      <c r="BM435" s="151"/>
      <c r="BN435" s="151"/>
      <c r="BO435" s="151"/>
      <c r="BP435" s="151"/>
      <c r="BQ435" s="151"/>
      <c r="BR435" s="45"/>
      <c r="BS435" s="40"/>
      <c r="BT435" s="40"/>
      <c r="BU435" s="40"/>
      <c r="BV435" s="40"/>
      <c r="BW435" s="40"/>
      <c r="BX435" s="40"/>
      <c r="BY435" s="40"/>
      <c r="BZ435" s="152"/>
      <c r="CA435" s="153"/>
      <c r="CB435" s="70"/>
      <c r="CC435" s="157"/>
      <c r="CD435" s="157"/>
      <c r="CE435" s="45"/>
      <c r="CF435" s="145"/>
      <c r="CG435" s="40"/>
      <c r="CH435" s="42"/>
      <c r="CI435" s="42"/>
      <c r="CJ435" s="42"/>
      <c r="CK435" s="146"/>
      <c r="CL435" s="42"/>
      <c r="CM435" s="146"/>
      <c r="CN435" s="42"/>
      <c r="CO435" s="42"/>
      <c r="CP435" s="42"/>
      <c r="CQ435" s="42"/>
      <c r="CR435" s="42"/>
      <c r="CS435" s="42"/>
      <c r="CT435" s="42"/>
      <c r="CU435" s="40"/>
      <c r="CV435" s="42"/>
      <c r="CW435" s="40"/>
      <c r="CX435" s="42"/>
      <c r="CY435" s="40"/>
      <c r="CZ435" s="42"/>
      <c r="DA435" s="40"/>
      <c r="DB435" s="42"/>
      <c r="DC435" s="40"/>
      <c r="DD435" s="42"/>
      <c r="DE435" s="40"/>
      <c r="DF435" s="42"/>
      <c r="DG435" s="42"/>
      <c r="DH435" s="42"/>
    </row>
    <row r="436" spans="3:112">
      <c r="C436" s="147"/>
      <c r="D436" s="146"/>
      <c r="E436" s="147"/>
      <c r="F436" s="42"/>
      <c r="G436" s="151"/>
      <c r="H436" s="151"/>
      <c r="I436" s="151"/>
      <c r="J436" s="151"/>
      <c r="K436" s="151"/>
      <c r="L436" s="151"/>
      <c r="M436" s="151"/>
      <c r="N436" s="151"/>
      <c r="O436" s="45"/>
      <c r="P436" s="40"/>
      <c r="Q436" s="183"/>
      <c r="R436" s="40"/>
      <c r="S436" s="40"/>
      <c r="T436" s="40"/>
      <c r="U436" s="40"/>
      <c r="V436" s="40"/>
      <c r="W436" s="152"/>
      <c r="X436" s="153"/>
      <c r="Y436" s="70"/>
      <c r="Z436" s="157"/>
      <c r="AA436" s="157"/>
      <c r="AB436" s="45"/>
      <c r="AC436" s="145"/>
      <c r="AD436" s="40"/>
      <c r="AE436" s="42"/>
      <c r="AF436" s="42"/>
      <c r="AG436" s="42"/>
      <c r="AH436" s="146"/>
      <c r="AI436" s="42"/>
      <c r="AJ436" s="146"/>
      <c r="AK436" s="42"/>
      <c r="AL436" s="42"/>
      <c r="AM436" s="42"/>
      <c r="AN436" s="42"/>
      <c r="AO436" s="42"/>
      <c r="AP436" s="42"/>
      <c r="AQ436" s="42"/>
      <c r="AR436" s="40"/>
      <c r="AS436" s="42"/>
      <c r="AT436" s="40"/>
      <c r="AU436" s="42"/>
      <c r="AV436" s="40"/>
      <c r="AW436" s="42"/>
      <c r="AX436" s="40"/>
      <c r="AY436" s="42"/>
      <c r="AZ436" s="40"/>
      <c r="BA436" s="42"/>
      <c r="BB436" s="40"/>
      <c r="BC436" s="42"/>
      <c r="BD436" s="42"/>
      <c r="BE436" s="42"/>
      <c r="BF436" s="147"/>
      <c r="BG436" s="146"/>
      <c r="BH436" s="147"/>
      <c r="BI436" s="42"/>
      <c r="BJ436" s="151"/>
      <c r="BK436" s="151"/>
      <c r="BL436" s="151"/>
      <c r="BM436" s="151"/>
      <c r="BN436" s="151"/>
      <c r="BO436" s="151"/>
      <c r="BP436" s="151"/>
      <c r="BQ436" s="151"/>
      <c r="BR436" s="45"/>
      <c r="BS436" s="40"/>
      <c r="BT436" s="40"/>
      <c r="BU436" s="40"/>
      <c r="BV436" s="40"/>
      <c r="BW436" s="40"/>
      <c r="BX436" s="40"/>
      <c r="BY436" s="40"/>
      <c r="BZ436" s="152"/>
      <c r="CA436" s="153"/>
      <c r="CB436" s="70"/>
      <c r="CC436" s="157"/>
      <c r="CD436" s="157"/>
      <c r="CE436" s="45"/>
      <c r="CF436" s="145"/>
      <c r="CG436" s="40"/>
      <c r="CH436" s="42"/>
      <c r="CI436" s="42"/>
      <c r="CJ436" s="42"/>
      <c r="CK436" s="146"/>
      <c r="CL436" s="42"/>
      <c r="CM436" s="146"/>
      <c r="CN436" s="42"/>
      <c r="CO436" s="42"/>
      <c r="CP436" s="42"/>
      <c r="CQ436" s="42"/>
      <c r="CR436" s="42"/>
      <c r="CS436" s="42"/>
      <c r="CT436" s="42"/>
      <c r="CU436" s="40"/>
      <c r="CV436" s="42"/>
      <c r="CW436" s="40"/>
      <c r="CX436" s="42"/>
      <c r="CY436" s="40"/>
      <c r="CZ436" s="42"/>
      <c r="DA436" s="40"/>
      <c r="DB436" s="42"/>
      <c r="DC436" s="40"/>
      <c r="DD436" s="42"/>
      <c r="DE436" s="40"/>
      <c r="DF436" s="42"/>
      <c r="DG436" s="42"/>
      <c r="DH436" s="42"/>
    </row>
    <row r="437" spans="3:112">
      <c r="C437" s="147"/>
      <c r="D437" s="146"/>
      <c r="E437" s="147"/>
      <c r="F437" s="42"/>
      <c r="G437" s="151"/>
      <c r="H437" s="151"/>
      <c r="I437" s="151"/>
      <c r="J437" s="151"/>
      <c r="K437" s="151"/>
      <c r="L437" s="151"/>
      <c r="M437" s="151"/>
      <c r="N437" s="151"/>
      <c r="O437" s="45"/>
      <c r="P437" s="40"/>
      <c r="Q437" s="183"/>
      <c r="R437" s="40"/>
      <c r="S437" s="40"/>
      <c r="T437" s="40"/>
      <c r="U437" s="40"/>
      <c r="V437" s="40"/>
      <c r="W437" s="152"/>
      <c r="X437" s="153"/>
      <c r="Y437" s="70"/>
      <c r="Z437" s="157"/>
      <c r="AA437" s="157"/>
      <c r="AB437" s="45"/>
      <c r="AC437" s="145"/>
      <c r="AD437" s="40"/>
      <c r="AE437" s="42"/>
      <c r="AF437" s="42"/>
      <c r="AG437" s="42"/>
      <c r="AH437" s="146"/>
      <c r="AI437" s="42"/>
      <c r="AJ437" s="146"/>
      <c r="AK437" s="42"/>
      <c r="AL437" s="42"/>
      <c r="AM437" s="42"/>
      <c r="AN437" s="42"/>
      <c r="AO437" s="42"/>
      <c r="AP437" s="42"/>
      <c r="AQ437" s="42"/>
      <c r="AR437" s="40"/>
      <c r="AS437" s="42"/>
      <c r="AT437" s="40"/>
      <c r="AU437" s="42"/>
      <c r="AV437" s="40"/>
      <c r="AW437" s="42"/>
      <c r="AX437" s="40"/>
      <c r="AY437" s="42"/>
      <c r="AZ437" s="40"/>
      <c r="BA437" s="42"/>
      <c r="BB437" s="40"/>
      <c r="BC437" s="42"/>
      <c r="BD437" s="42"/>
      <c r="BE437" s="42"/>
      <c r="BF437" s="147"/>
      <c r="BG437" s="146"/>
      <c r="BH437" s="147"/>
      <c r="BI437" s="42"/>
      <c r="BJ437" s="151"/>
      <c r="BK437" s="151"/>
      <c r="BL437" s="151"/>
      <c r="BM437" s="151"/>
      <c r="BN437" s="151"/>
      <c r="BO437" s="151"/>
      <c r="BP437" s="151"/>
      <c r="BQ437" s="151"/>
      <c r="BR437" s="45"/>
      <c r="BS437" s="40"/>
      <c r="BT437" s="40"/>
      <c r="BU437" s="40"/>
      <c r="BV437" s="40"/>
      <c r="BW437" s="40"/>
      <c r="BX437" s="40"/>
      <c r="BY437" s="40"/>
      <c r="BZ437" s="152"/>
      <c r="CA437" s="153"/>
      <c r="CB437" s="70"/>
      <c r="CC437" s="157"/>
      <c r="CD437" s="157"/>
      <c r="CE437" s="45"/>
      <c r="CF437" s="145"/>
      <c r="CG437" s="40"/>
      <c r="CH437" s="42"/>
      <c r="CI437" s="42"/>
      <c r="CJ437" s="42"/>
      <c r="CK437" s="146"/>
      <c r="CL437" s="42"/>
      <c r="CM437" s="146"/>
      <c r="CN437" s="42"/>
      <c r="CO437" s="42"/>
      <c r="CP437" s="42"/>
      <c r="CQ437" s="42"/>
      <c r="CR437" s="42"/>
      <c r="CS437" s="42"/>
      <c r="CT437" s="42"/>
      <c r="CU437" s="40"/>
      <c r="CV437" s="42"/>
      <c r="CW437" s="40"/>
      <c r="CX437" s="42"/>
      <c r="CY437" s="40"/>
      <c r="CZ437" s="42"/>
      <c r="DA437" s="40"/>
      <c r="DB437" s="42"/>
      <c r="DC437" s="40"/>
      <c r="DD437" s="42"/>
      <c r="DE437" s="40"/>
      <c r="DF437" s="42"/>
      <c r="DG437" s="42"/>
      <c r="DH437" s="42"/>
    </row>
    <row r="438" spans="3:112">
      <c r="C438" s="147"/>
      <c r="D438" s="146"/>
      <c r="E438" s="147"/>
      <c r="F438" s="42"/>
      <c r="G438" s="151"/>
      <c r="H438" s="151"/>
      <c r="I438" s="151"/>
      <c r="J438" s="151"/>
      <c r="K438" s="151"/>
      <c r="L438" s="151"/>
      <c r="M438" s="151"/>
      <c r="N438" s="151"/>
      <c r="O438" s="45"/>
      <c r="P438" s="40"/>
      <c r="Q438" s="183"/>
      <c r="R438" s="40"/>
      <c r="S438" s="40"/>
      <c r="T438" s="40"/>
      <c r="U438" s="40"/>
      <c r="V438" s="40"/>
      <c r="W438" s="152"/>
      <c r="X438" s="153"/>
      <c r="Y438" s="70"/>
      <c r="Z438" s="157"/>
      <c r="AA438" s="157"/>
      <c r="AB438" s="45"/>
      <c r="AC438" s="145"/>
      <c r="AD438" s="40"/>
      <c r="AE438" s="42"/>
      <c r="AF438" s="42"/>
      <c r="AG438" s="42"/>
      <c r="AH438" s="146"/>
      <c r="AI438" s="42"/>
      <c r="AJ438" s="146"/>
      <c r="AK438" s="42"/>
      <c r="AL438" s="42"/>
      <c r="AM438" s="42"/>
      <c r="AN438" s="42"/>
      <c r="AO438" s="42"/>
      <c r="AP438" s="42"/>
      <c r="AQ438" s="42"/>
      <c r="AR438" s="40"/>
      <c r="AS438" s="42"/>
      <c r="AT438" s="40"/>
      <c r="AU438" s="42"/>
      <c r="AV438" s="40"/>
      <c r="AW438" s="42"/>
      <c r="AX438" s="40"/>
      <c r="AY438" s="42"/>
      <c r="AZ438" s="40"/>
      <c r="BA438" s="42"/>
      <c r="BB438" s="40"/>
      <c r="BC438" s="42"/>
      <c r="BD438" s="42"/>
      <c r="BE438" s="42"/>
      <c r="BF438" s="147"/>
      <c r="BG438" s="146"/>
      <c r="BH438" s="147"/>
      <c r="BI438" s="42"/>
      <c r="BJ438" s="151"/>
      <c r="BK438" s="151"/>
      <c r="BL438" s="151"/>
      <c r="BM438" s="151"/>
      <c r="BN438" s="151"/>
      <c r="BO438" s="151"/>
      <c r="BP438" s="151"/>
      <c r="BQ438" s="151"/>
      <c r="BR438" s="45"/>
      <c r="BS438" s="40"/>
      <c r="BT438" s="40"/>
      <c r="BU438" s="40"/>
      <c r="BV438" s="40"/>
      <c r="BW438" s="40"/>
      <c r="BX438" s="40"/>
      <c r="BY438" s="40"/>
      <c r="BZ438" s="152"/>
      <c r="CA438" s="153"/>
      <c r="CB438" s="70"/>
      <c r="CC438" s="157"/>
      <c r="CD438" s="157"/>
      <c r="CE438" s="45"/>
      <c r="CF438" s="145"/>
      <c r="CG438" s="40"/>
      <c r="CH438" s="42"/>
      <c r="CI438" s="42"/>
      <c r="CJ438" s="42"/>
      <c r="CK438" s="146"/>
      <c r="CL438" s="42"/>
      <c r="CM438" s="146"/>
      <c r="CN438" s="42"/>
      <c r="CO438" s="42"/>
      <c r="CP438" s="42"/>
      <c r="CQ438" s="42"/>
      <c r="CR438" s="42"/>
      <c r="CS438" s="42"/>
      <c r="CT438" s="42"/>
      <c r="CU438" s="40"/>
      <c r="CV438" s="42"/>
      <c r="CW438" s="40"/>
      <c r="CX438" s="42"/>
      <c r="CY438" s="40"/>
      <c r="CZ438" s="42"/>
      <c r="DA438" s="40"/>
      <c r="DB438" s="42"/>
      <c r="DC438" s="40"/>
      <c r="DD438" s="42"/>
      <c r="DE438" s="40"/>
      <c r="DF438" s="42"/>
      <c r="DG438" s="42"/>
      <c r="DH438" s="42"/>
    </row>
    <row r="439" spans="3:112">
      <c r="C439" s="147"/>
      <c r="D439" s="146"/>
      <c r="E439" s="147"/>
      <c r="F439" s="42"/>
      <c r="G439" s="151"/>
      <c r="H439" s="151"/>
      <c r="I439" s="151"/>
      <c r="J439" s="151"/>
      <c r="K439" s="151"/>
      <c r="L439" s="151"/>
      <c r="M439" s="151"/>
      <c r="N439" s="151"/>
      <c r="O439" s="45"/>
      <c r="P439" s="40"/>
      <c r="Q439" s="183"/>
      <c r="R439" s="40"/>
      <c r="S439" s="40"/>
      <c r="T439" s="40"/>
      <c r="U439" s="40"/>
      <c r="V439" s="40"/>
      <c r="W439" s="152"/>
      <c r="X439" s="153"/>
      <c r="Y439" s="70"/>
      <c r="Z439" s="157"/>
      <c r="AA439" s="157"/>
      <c r="AB439" s="45"/>
      <c r="AC439" s="145"/>
      <c r="AD439" s="40"/>
      <c r="AE439" s="42"/>
      <c r="AF439" s="42"/>
      <c r="AG439" s="42"/>
      <c r="AH439" s="146"/>
      <c r="AI439" s="42"/>
      <c r="AJ439" s="146"/>
      <c r="AK439" s="42"/>
      <c r="AL439" s="42"/>
      <c r="AM439" s="42"/>
      <c r="AN439" s="42"/>
      <c r="AO439" s="42"/>
      <c r="AP439" s="42"/>
      <c r="AQ439" s="42"/>
      <c r="AR439" s="40"/>
      <c r="AS439" s="42"/>
      <c r="AT439" s="40"/>
      <c r="AU439" s="42"/>
      <c r="AV439" s="40"/>
      <c r="AW439" s="42"/>
      <c r="AX439" s="40"/>
      <c r="AY439" s="42"/>
      <c r="AZ439" s="40"/>
      <c r="BA439" s="42"/>
      <c r="BB439" s="40"/>
      <c r="BC439" s="42"/>
      <c r="BD439" s="42"/>
      <c r="BE439" s="42"/>
      <c r="BF439" s="147"/>
      <c r="BG439" s="146"/>
      <c r="BH439" s="147"/>
      <c r="BI439" s="42"/>
      <c r="BJ439" s="151"/>
      <c r="BK439" s="151"/>
      <c r="BL439" s="151"/>
      <c r="BM439" s="151"/>
      <c r="BN439" s="151"/>
      <c r="BO439" s="151"/>
      <c r="BP439" s="151"/>
      <c r="BQ439" s="151"/>
      <c r="BR439" s="45"/>
      <c r="BS439" s="40"/>
      <c r="BT439" s="40"/>
      <c r="BU439" s="40"/>
      <c r="BV439" s="40"/>
      <c r="BW439" s="40"/>
      <c r="BX439" s="40"/>
      <c r="BY439" s="40"/>
      <c r="BZ439" s="152"/>
      <c r="CA439" s="153"/>
      <c r="CB439" s="70"/>
      <c r="CC439" s="157"/>
      <c r="CD439" s="157"/>
      <c r="CE439" s="45"/>
      <c r="CF439" s="145"/>
      <c r="CG439" s="40"/>
      <c r="CH439" s="42"/>
      <c r="CI439" s="42"/>
      <c r="CJ439" s="42"/>
      <c r="CK439" s="146"/>
      <c r="CL439" s="42"/>
      <c r="CM439" s="146"/>
      <c r="CN439" s="42"/>
      <c r="CO439" s="42"/>
      <c r="CP439" s="42"/>
      <c r="CQ439" s="42"/>
      <c r="CR439" s="42"/>
      <c r="CS439" s="42"/>
      <c r="CT439" s="42"/>
      <c r="CU439" s="40"/>
      <c r="CV439" s="42"/>
      <c r="CW439" s="40"/>
      <c r="CX439" s="42"/>
      <c r="CY439" s="40"/>
      <c r="CZ439" s="42"/>
      <c r="DA439" s="40"/>
      <c r="DB439" s="42"/>
      <c r="DC439" s="40"/>
      <c r="DD439" s="42"/>
      <c r="DE439" s="40"/>
      <c r="DF439" s="42"/>
      <c r="DG439" s="42"/>
      <c r="DH439" s="42"/>
    </row>
    <row r="440" spans="3:112">
      <c r="C440" s="147"/>
      <c r="D440" s="146"/>
      <c r="E440" s="147"/>
      <c r="F440" s="42"/>
      <c r="G440" s="151"/>
      <c r="H440" s="151"/>
      <c r="I440" s="151"/>
      <c r="J440" s="151"/>
      <c r="K440" s="151"/>
      <c r="L440" s="151"/>
      <c r="M440" s="151"/>
      <c r="N440" s="151"/>
      <c r="O440" s="45"/>
      <c r="P440" s="40"/>
      <c r="Q440" s="183"/>
      <c r="R440" s="40"/>
      <c r="S440" s="40"/>
      <c r="T440" s="40"/>
      <c r="U440" s="40"/>
      <c r="V440" s="40"/>
      <c r="W440" s="152"/>
      <c r="X440" s="153"/>
      <c r="Y440" s="70"/>
      <c r="Z440" s="157"/>
      <c r="AA440" s="157"/>
      <c r="AB440" s="45"/>
      <c r="AC440" s="145"/>
      <c r="AD440" s="40"/>
      <c r="AE440" s="42"/>
      <c r="AF440" s="42"/>
      <c r="AG440" s="42"/>
      <c r="AH440" s="146"/>
      <c r="AI440" s="42"/>
      <c r="AJ440" s="146"/>
      <c r="AK440" s="42"/>
      <c r="AL440" s="42"/>
      <c r="AM440" s="42"/>
      <c r="AN440" s="42"/>
      <c r="AO440" s="42"/>
      <c r="AP440" s="42"/>
      <c r="AQ440" s="42"/>
      <c r="AR440" s="40"/>
      <c r="AS440" s="42"/>
      <c r="AT440" s="40"/>
      <c r="AU440" s="42"/>
      <c r="AV440" s="40"/>
      <c r="AW440" s="42"/>
      <c r="AX440" s="40"/>
      <c r="AY440" s="42"/>
      <c r="AZ440" s="40"/>
      <c r="BA440" s="42"/>
      <c r="BB440" s="40"/>
      <c r="BC440" s="42"/>
      <c r="BD440" s="42"/>
      <c r="BE440" s="42"/>
      <c r="BF440" s="147"/>
      <c r="BG440" s="146"/>
      <c r="BH440" s="147"/>
      <c r="BI440" s="42"/>
      <c r="BJ440" s="151"/>
      <c r="BK440" s="151"/>
      <c r="BL440" s="151"/>
      <c r="BM440" s="151"/>
      <c r="BN440" s="151"/>
      <c r="BO440" s="151"/>
      <c r="BP440" s="151"/>
      <c r="BQ440" s="151"/>
      <c r="BR440" s="45"/>
      <c r="BS440" s="40"/>
      <c r="BT440" s="40"/>
      <c r="BU440" s="40"/>
      <c r="BV440" s="40"/>
      <c r="BW440" s="40"/>
      <c r="BX440" s="40"/>
      <c r="BY440" s="40"/>
      <c r="BZ440" s="152"/>
      <c r="CA440" s="153"/>
      <c r="CB440" s="70"/>
      <c r="CC440" s="157"/>
      <c r="CD440" s="157"/>
      <c r="CE440" s="45"/>
      <c r="CF440" s="145"/>
      <c r="CG440" s="40"/>
      <c r="CH440" s="42"/>
      <c r="CI440" s="42"/>
      <c r="CJ440" s="42"/>
      <c r="CK440" s="146"/>
      <c r="CL440" s="42"/>
      <c r="CM440" s="146"/>
      <c r="CN440" s="42"/>
      <c r="CO440" s="42"/>
      <c r="CP440" s="42"/>
      <c r="CQ440" s="42"/>
      <c r="CR440" s="42"/>
      <c r="CS440" s="42"/>
      <c r="CT440" s="42"/>
      <c r="CU440" s="40"/>
      <c r="CV440" s="42"/>
      <c r="CW440" s="40"/>
      <c r="CX440" s="42"/>
      <c r="CY440" s="40"/>
      <c r="CZ440" s="42"/>
      <c r="DA440" s="40"/>
      <c r="DB440" s="42"/>
      <c r="DC440" s="40"/>
      <c r="DD440" s="42"/>
      <c r="DE440" s="40"/>
      <c r="DF440" s="42"/>
      <c r="DG440" s="42"/>
      <c r="DH440" s="42"/>
    </row>
    <row r="441" spans="3:112">
      <c r="C441" s="147"/>
      <c r="D441" s="146"/>
      <c r="E441" s="147"/>
      <c r="F441" s="42"/>
      <c r="G441" s="151"/>
      <c r="H441" s="151"/>
      <c r="I441" s="151"/>
      <c r="J441" s="151"/>
      <c r="K441" s="151"/>
      <c r="L441" s="151"/>
      <c r="M441" s="151"/>
      <c r="N441" s="151"/>
      <c r="O441" s="45"/>
      <c r="P441" s="40"/>
      <c r="Q441" s="183"/>
      <c r="R441" s="40"/>
      <c r="S441" s="40"/>
      <c r="T441" s="40"/>
      <c r="U441" s="40"/>
      <c r="V441" s="40"/>
      <c r="W441" s="152"/>
      <c r="X441" s="153"/>
      <c r="Y441" s="70"/>
      <c r="Z441" s="157"/>
      <c r="AA441" s="157"/>
      <c r="AB441" s="45"/>
      <c r="AC441" s="145"/>
      <c r="AD441" s="40"/>
      <c r="AE441" s="42"/>
      <c r="AF441" s="42"/>
      <c r="AG441" s="42"/>
      <c r="AH441" s="146"/>
      <c r="AI441" s="42"/>
      <c r="AJ441" s="146"/>
      <c r="AK441" s="42"/>
      <c r="AL441" s="42"/>
      <c r="AM441" s="42"/>
      <c r="AN441" s="42"/>
      <c r="AO441" s="42"/>
      <c r="AP441" s="42"/>
      <c r="AQ441" s="42"/>
      <c r="AR441" s="40"/>
      <c r="AS441" s="42"/>
      <c r="AT441" s="40"/>
      <c r="AU441" s="42"/>
      <c r="AV441" s="40"/>
      <c r="AW441" s="42"/>
      <c r="AX441" s="40"/>
      <c r="AY441" s="42"/>
      <c r="AZ441" s="40"/>
      <c r="BA441" s="42"/>
      <c r="BB441" s="40"/>
      <c r="BC441" s="42"/>
      <c r="BD441" s="42"/>
      <c r="BE441" s="42"/>
      <c r="BF441" s="147"/>
      <c r="BG441" s="146"/>
      <c r="BH441" s="147"/>
      <c r="BI441" s="42"/>
      <c r="BJ441" s="151"/>
      <c r="BK441" s="151"/>
      <c r="BL441" s="151"/>
      <c r="BM441" s="151"/>
      <c r="BN441" s="151"/>
      <c r="BO441" s="151"/>
      <c r="BP441" s="151"/>
      <c r="BQ441" s="151"/>
      <c r="BR441" s="45"/>
      <c r="BS441" s="40"/>
      <c r="BT441" s="40"/>
      <c r="BU441" s="40"/>
      <c r="BV441" s="40"/>
      <c r="BW441" s="40"/>
      <c r="BX441" s="40"/>
      <c r="BY441" s="40"/>
      <c r="BZ441" s="152"/>
      <c r="CA441" s="153"/>
      <c r="CB441" s="70"/>
      <c r="CC441" s="157"/>
      <c r="CD441" s="157"/>
      <c r="CE441" s="45"/>
      <c r="CF441" s="145"/>
      <c r="CG441" s="40"/>
      <c r="CH441" s="42"/>
      <c r="CI441" s="42"/>
      <c r="CJ441" s="42"/>
      <c r="CK441" s="146"/>
      <c r="CL441" s="42"/>
      <c r="CM441" s="146"/>
      <c r="CN441" s="42"/>
      <c r="CO441" s="42"/>
      <c r="CP441" s="42"/>
      <c r="CQ441" s="42"/>
      <c r="CR441" s="42"/>
      <c r="CS441" s="42"/>
      <c r="CT441" s="42"/>
      <c r="CU441" s="40"/>
      <c r="CV441" s="42"/>
      <c r="CW441" s="40"/>
      <c r="CX441" s="42"/>
      <c r="CY441" s="40"/>
      <c r="CZ441" s="42"/>
      <c r="DA441" s="40"/>
      <c r="DB441" s="42"/>
      <c r="DC441" s="40"/>
      <c r="DD441" s="42"/>
      <c r="DE441" s="40"/>
      <c r="DF441" s="42"/>
      <c r="DG441" s="42"/>
      <c r="DH441" s="42"/>
    </row>
    <row r="442" spans="3:112">
      <c r="C442" s="147"/>
      <c r="D442" s="146"/>
      <c r="E442" s="147"/>
      <c r="F442" s="42"/>
      <c r="G442" s="151"/>
      <c r="H442" s="151"/>
      <c r="I442" s="151"/>
      <c r="J442" s="151"/>
      <c r="K442" s="151"/>
      <c r="L442" s="151"/>
      <c r="M442" s="151"/>
      <c r="N442" s="151"/>
      <c r="O442" s="45"/>
      <c r="P442" s="40"/>
      <c r="Q442" s="183"/>
      <c r="R442" s="40"/>
      <c r="S442" s="40"/>
      <c r="T442" s="40"/>
      <c r="U442" s="40"/>
      <c r="V442" s="40"/>
      <c r="W442" s="152"/>
      <c r="X442" s="153"/>
      <c r="Y442" s="70"/>
      <c r="Z442" s="157"/>
      <c r="AA442" s="157"/>
      <c r="AB442" s="45"/>
      <c r="AC442" s="145"/>
      <c r="AD442" s="40"/>
      <c r="AE442" s="42"/>
      <c r="AF442" s="42"/>
      <c r="AG442" s="42"/>
      <c r="AH442" s="146"/>
      <c r="AI442" s="42"/>
      <c r="AJ442" s="146"/>
      <c r="AK442" s="42"/>
      <c r="AL442" s="42"/>
      <c r="AM442" s="42"/>
      <c r="AN442" s="42"/>
      <c r="AO442" s="42"/>
      <c r="AP442" s="42"/>
      <c r="AQ442" s="42"/>
      <c r="AR442" s="40"/>
      <c r="AS442" s="42"/>
      <c r="AT442" s="40"/>
      <c r="AU442" s="42"/>
      <c r="AV442" s="40"/>
      <c r="AW442" s="42"/>
      <c r="AX442" s="40"/>
      <c r="AY442" s="42"/>
      <c r="AZ442" s="40"/>
      <c r="BA442" s="42"/>
      <c r="BB442" s="40"/>
      <c r="BC442" s="42"/>
      <c r="BD442" s="42"/>
      <c r="BE442" s="42"/>
      <c r="BF442" s="147"/>
      <c r="BG442" s="146"/>
      <c r="BH442" s="147"/>
      <c r="BI442" s="42"/>
      <c r="BJ442" s="151"/>
      <c r="BK442" s="151"/>
      <c r="BL442" s="151"/>
      <c r="BM442" s="151"/>
      <c r="BN442" s="151"/>
      <c r="BO442" s="151"/>
      <c r="BP442" s="151"/>
      <c r="BQ442" s="151"/>
      <c r="BR442" s="45"/>
      <c r="BS442" s="40"/>
      <c r="BT442" s="40"/>
      <c r="BU442" s="40"/>
      <c r="BV442" s="40"/>
      <c r="BW442" s="40"/>
      <c r="BX442" s="40"/>
      <c r="BY442" s="40"/>
      <c r="BZ442" s="152"/>
      <c r="CA442" s="153"/>
      <c r="CB442" s="70"/>
      <c r="CC442" s="157"/>
      <c r="CD442" s="157"/>
      <c r="CE442" s="45"/>
      <c r="CF442" s="145"/>
      <c r="CG442" s="40"/>
      <c r="CH442" s="42"/>
      <c r="CI442" s="42"/>
      <c r="CJ442" s="42"/>
      <c r="CK442" s="146"/>
      <c r="CL442" s="42"/>
      <c r="CM442" s="146"/>
      <c r="CN442" s="42"/>
      <c r="CO442" s="42"/>
      <c r="CP442" s="42"/>
      <c r="CQ442" s="42"/>
      <c r="CR442" s="42"/>
      <c r="CS442" s="42"/>
      <c r="CT442" s="42"/>
      <c r="CU442" s="40"/>
      <c r="CV442" s="42"/>
      <c r="CW442" s="40"/>
      <c r="CX442" s="42"/>
      <c r="CY442" s="40"/>
      <c r="CZ442" s="42"/>
      <c r="DA442" s="40"/>
      <c r="DB442" s="42"/>
      <c r="DC442" s="40"/>
      <c r="DD442" s="42"/>
      <c r="DE442" s="40"/>
      <c r="DF442" s="42"/>
      <c r="DG442" s="42"/>
      <c r="DH442" s="42"/>
    </row>
    <row r="443" spans="3:112">
      <c r="C443" s="147"/>
      <c r="D443" s="146"/>
      <c r="E443" s="147"/>
      <c r="F443" s="42"/>
      <c r="G443" s="151"/>
      <c r="H443" s="151"/>
      <c r="I443" s="151"/>
      <c r="J443" s="151"/>
      <c r="K443" s="151"/>
      <c r="L443" s="151"/>
      <c r="M443" s="151"/>
      <c r="N443" s="151"/>
      <c r="O443" s="45"/>
      <c r="P443" s="40"/>
      <c r="Q443" s="183"/>
      <c r="R443" s="40"/>
      <c r="S443" s="40"/>
      <c r="T443" s="40"/>
      <c r="U443" s="40"/>
      <c r="V443" s="40"/>
      <c r="W443" s="152"/>
      <c r="X443" s="153"/>
      <c r="Y443" s="70"/>
      <c r="Z443" s="157"/>
      <c r="AA443" s="157"/>
      <c r="AB443" s="45"/>
      <c r="AC443" s="145"/>
      <c r="AD443" s="40"/>
      <c r="AE443" s="42"/>
      <c r="AF443" s="42"/>
      <c r="AG443" s="42"/>
      <c r="AH443" s="146"/>
      <c r="AI443" s="42"/>
      <c r="AJ443" s="146"/>
      <c r="AK443" s="42"/>
      <c r="AL443" s="42"/>
      <c r="AM443" s="42"/>
      <c r="AN443" s="42"/>
      <c r="AO443" s="42"/>
      <c r="AP443" s="42"/>
      <c r="AQ443" s="42"/>
      <c r="AR443" s="40"/>
      <c r="AS443" s="42"/>
      <c r="AT443" s="40"/>
      <c r="AU443" s="42"/>
      <c r="AV443" s="40"/>
      <c r="AW443" s="42"/>
      <c r="AX443" s="40"/>
      <c r="AY443" s="42"/>
      <c r="AZ443" s="40"/>
      <c r="BA443" s="42"/>
      <c r="BB443" s="40"/>
      <c r="BC443" s="42"/>
      <c r="BD443" s="42"/>
      <c r="BE443" s="42"/>
      <c r="BF443" s="147"/>
      <c r="BG443" s="146"/>
      <c r="BH443" s="147"/>
      <c r="BI443" s="42"/>
      <c r="BJ443" s="151"/>
      <c r="BK443" s="151"/>
      <c r="BL443" s="151"/>
      <c r="BM443" s="151"/>
      <c r="BN443" s="151"/>
      <c r="BO443" s="151"/>
      <c r="BP443" s="151"/>
      <c r="BQ443" s="151"/>
      <c r="BR443" s="45"/>
      <c r="BS443" s="40"/>
      <c r="BT443" s="40"/>
      <c r="BU443" s="40"/>
      <c r="BV443" s="40"/>
      <c r="BW443" s="40"/>
      <c r="BX443" s="40"/>
      <c r="BY443" s="40"/>
      <c r="BZ443" s="152"/>
      <c r="CA443" s="153"/>
      <c r="CB443" s="70"/>
      <c r="CC443" s="157"/>
      <c r="CD443" s="157"/>
      <c r="CE443" s="45"/>
      <c r="CF443" s="145"/>
      <c r="CG443" s="40"/>
      <c r="CH443" s="42"/>
      <c r="CI443" s="42"/>
      <c r="CJ443" s="42"/>
      <c r="CK443" s="146"/>
      <c r="CL443" s="42"/>
      <c r="CM443" s="146"/>
      <c r="CN443" s="42"/>
      <c r="CO443" s="42"/>
      <c r="CP443" s="42"/>
      <c r="CQ443" s="42"/>
      <c r="CR443" s="42"/>
      <c r="CS443" s="42"/>
      <c r="CT443" s="42"/>
      <c r="CU443" s="40"/>
      <c r="CV443" s="42"/>
      <c r="CW443" s="40"/>
      <c r="CX443" s="42"/>
      <c r="CY443" s="40"/>
      <c r="CZ443" s="42"/>
      <c r="DA443" s="40"/>
      <c r="DB443" s="42"/>
      <c r="DC443" s="40"/>
      <c r="DD443" s="42"/>
      <c r="DE443" s="40"/>
      <c r="DF443" s="42"/>
      <c r="DG443" s="42"/>
      <c r="DH443" s="42"/>
    </row>
    <row r="444" spans="3:112">
      <c r="C444" s="147"/>
      <c r="D444" s="146"/>
      <c r="E444" s="147"/>
      <c r="F444" s="42"/>
      <c r="G444" s="151"/>
      <c r="H444" s="151"/>
      <c r="I444" s="151"/>
      <c r="J444" s="151"/>
      <c r="K444" s="151"/>
      <c r="L444" s="151"/>
      <c r="M444" s="151"/>
      <c r="N444" s="151"/>
      <c r="O444" s="45"/>
      <c r="P444" s="40"/>
      <c r="Q444" s="183"/>
      <c r="R444" s="40"/>
      <c r="S444" s="40"/>
      <c r="T444" s="40"/>
      <c r="U444" s="40"/>
      <c r="V444" s="40"/>
      <c r="W444" s="152"/>
      <c r="X444" s="153"/>
      <c r="Y444" s="70"/>
      <c r="Z444" s="157"/>
      <c r="AA444" s="157"/>
      <c r="AB444" s="45"/>
      <c r="AC444" s="145"/>
      <c r="AD444" s="40"/>
      <c r="AE444" s="42"/>
      <c r="AF444" s="42"/>
      <c r="AG444" s="42"/>
      <c r="AH444" s="146"/>
      <c r="AI444" s="42"/>
      <c r="AJ444" s="146"/>
      <c r="AK444" s="42"/>
      <c r="AL444" s="42"/>
      <c r="AM444" s="42"/>
      <c r="AN444" s="42"/>
      <c r="AO444" s="42"/>
      <c r="AP444" s="42"/>
      <c r="AQ444" s="42"/>
      <c r="AR444" s="40"/>
      <c r="AS444" s="42"/>
      <c r="AT444" s="40"/>
      <c r="AU444" s="42"/>
      <c r="AV444" s="40"/>
      <c r="AW444" s="42"/>
      <c r="AX444" s="40"/>
      <c r="AY444" s="42"/>
      <c r="AZ444" s="40"/>
      <c r="BA444" s="42"/>
      <c r="BB444" s="40"/>
      <c r="BC444" s="42"/>
      <c r="BD444" s="42"/>
      <c r="BE444" s="42"/>
      <c r="BF444" s="147"/>
      <c r="BG444" s="146"/>
      <c r="BH444" s="147"/>
      <c r="BI444" s="42"/>
      <c r="BJ444" s="151"/>
      <c r="BK444" s="151"/>
      <c r="BL444" s="151"/>
      <c r="BM444" s="151"/>
      <c r="BN444" s="151"/>
      <c r="BO444" s="151"/>
      <c r="BP444" s="151"/>
      <c r="BQ444" s="151"/>
      <c r="BR444" s="45"/>
      <c r="BS444" s="40"/>
      <c r="BT444" s="40"/>
      <c r="BU444" s="40"/>
      <c r="BV444" s="40"/>
      <c r="BW444" s="40"/>
      <c r="BX444" s="40"/>
      <c r="BY444" s="40"/>
      <c r="BZ444" s="152"/>
      <c r="CA444" s="153"/>
      <c r="CB444" s="70"/>
      <c r="CC444" s="157"/>
      <c r="CD444" s="157"/>
      <c r="CE444" s="45"/>
      <c r="CF444" s="145"/>
      <c r="CG444" s="40"/>
      <c r="CH444" s="42"/>
      <c r="CI444" s="42"/>
      <c r="CJ444" s="42"/>
      <c r="CK444" s="146"/>
      <c r="CL444" s="42"/>
      <c r="CM444" s="146"/>
      <c r="CN444" s="42"/>
      <c r="CO444" s="42"/>
      <c r="CP444" s="42"/>
      <c r="CQ444" s="42"/>
      <c r="CR444" s="42"/>
      <c r="CS444" s="42"/>
      <c r="CT444" s="42"/>
      <c r="CU444" s="40"/>
      <c r="CV444" s="42"/>
      <c r="CW444" s="40"/>
      <c r="CX444" s="42"/>
      <c r="CY444" s="40"/>
      <c r="CZ444" s="42"/>
      <c r="DA444" s="40"/>
      <c r="DB444" s="42"/>
      <c r="DC444" s="40"/>
      <c r="DD444" s="42"/>
      <c r="DE444" s="40"/>
      <c r="DF444" s="42"/>
      <c r="DG444" s="42"/>
      <c r="DH444" s="42"/>
    </row>
    <row r="445" spans="3:112">
      <c r="C445" s="147"/>
      <c r="D445" s="146"/>
      <c r="E445" s="147"/>
      <c r="F445" s="42"/>
      <c r="G445" s="151"/>
      <c r="H445" s="151"/>
      <c r="I445" s="151"/>
      <c r="J445" s="151"/>
      <c r="K445" s="151"/>
      <c r="L445" s="151"/>
      <c r="M445" s="151"/>
      <c r="N445" s="151"/>
      <c r="O445" s="45"/>
      <c r="P445" s="40"/>
      <c r="Q445" s="183"/>
      <c r="R445" s="40"/>
      <c r="S445" s="40"/>
      <c r="T445" s="40"/>
      <c r="U445" s="40"/>
      <c r="V445" s="40"/>
      <c r="W445" s="152"/>
      <c r="X445" s="153"/>
      <c r="Y445" s="70"/>
      <c r="Z445" s="157"/>
      <c r="AA445" s="157"/>
      <c r="AB445" s="45"/>
      <c r="AC445" s="145"/>
      <c r="AD445" s="40"/>
      <c r="AE445" s="42"/>
      <c r="AF445" s="42"/>
      <c r="AG445" s="42"/>
      <c r="AH445" s="146"/>
      <c r="AI445" s="42"/>
      <c r="AJ445" s="146"/>
      <c r="AK445" s="42"/>
      <c r="AL445" s="42"/>
      <c r="AM445" s="42"/>
      <c r="AN445" s="42"/>
      <c r="AO445" s="42"/>
      <c r="AP445" s="42"/>
      <c r="AQ445" s="42"/>
      <c r="AR445" s="40"/>
      <c r="AS445" s="42"/>
      <c r="AT445" s="40"/>
      <c r="AU445" s="42"/>
      <c r="AV445" s="40"/>
      <c r="AW445" s="42"/>
      <c r="AX445" s="40"/>
      <c r="AY445" s="42"/>
      <c r="AZ445" s="40"/>
      <c r="BA445" s="42"/>
      <c r="BB445" s="40"/>
      <c r="BC445" s="42"/>
      <c r="BD445" s="42"/>
      <c r="BE445" s="42"/>
      <c r="BF445" s="147"/>
      <c r="BG445" s="146"/>
      <c r="BH445" s="147"/>
      <c r="BI445" s="42"/>
      <c r="BJ445" s="151"/>
      <c r="BK445" s="151"/>
      <c r="BL445" s="151"/>
      <c r="BM445" s="151"/>
      <c r="BN445" s="151"/>
      <c r="BO445" s="151"/>
      <c r="BP445" s="151"/>
      <c r="BQ445" s="151"/>
      <c r="BR445" s="45"/>
      <c r="BS445" s="40"/>
      <c r="BT445" s="40"/>
      <c r="BU445" s="40"/>
      <c r="BV445" s="40"/>
      <c r="BW445" s="40"/>
      <c r="BX445" s="40"/>
      <c r="BY445" s="40"/>
      <c r="BZ445" s="152"/>
      <c r="CA445" s="153"/>
      <c r="CB445" s="70"/>
      <c r="CC445" s="157"/>
      <c r="CD445" s="157"/>
      <c r="CE445" s="45"/>
      <c r="CF445" s="145"/>
      <c r="CG445" s="40"/>
      <c r="CH445" s="42"/>
      <c r="CI445" s="42"/>
      <c r="CJ445" s="42"/>
      <c r="CK445" s="146"/>
      <c r="CL445" s="42"/>
      <c r="CM445" s="146"/>
      <c r="CN445" s="42"/>
      <c r="CO445" s="42"/>
      <c r="CP445" s="42"/>
      <c r="CQ445" s="42"/>
      <c r="CR445" s="42"/>
      <c r="CS445" s="42"/>
      <c r="CT445" s="42"/>
      <c r="CU445" s="40"/>
      <c r="CV445" s="42"/>
      <c r="CW445" s="40"/>
      <c r="CX445" s="42"/>
      <c r="CY445" s="40"/>
      <c r="CZ445" s="42"/>
      <c r="DA445" s="40"/>
      <c r="DB445" s="42"/>
      <c r="DC445" s="40"/>
      <c r="DD445" s="42"/>
      <c r="DE445" s="40"/>
      <c r="DF445" s="42"/>
      <c r="DG445" s="42"/>
      <c r="DH445" s="42"/>
    </row>
    <row r="446" spans="3:112">
      <c r="C446" s="147"/>
      <c r="D446" s="146"/>
      <c r="E446" s="147"/>
      <c r="F446" s="42"/>
      <c r="G446" s="151"/>
      <c r="H446" s="151"/>
      <c r="I446" s="151"/>
      <c r="J446" s="151"/>
      <c r="K446" s="151"/>
      <c r="L446" s="151"/>
      <c r="M446" s="151"/>
      <c r="N446" s="151"/>
      <c r="O446" s="45"/>
      <c r="P446" s="40"/>
      <c r="Q446" s="183"/>
      <c r="R446" s="40"/>
      <c r="S446" s="40"/>
      <c r="T446" s="40"/>
      <c r="U446" s="40"/>
      <c r="V446" s="40"/>
      <c r="W446" s="152"/>
      <c r="X446" s="153"/>
      <c r="Y446" s="70"/>
      <c r="Z446" s="157"/>
      <c r="AA446" s="157"/>
      <c r="AB446" s="45"/>
      <c r="AC446" s="145"/>
      <c r="AD446" s="40"/>
      <c r="AE446" s="42"/>
      <c r="AF446" s="42"/>
      <c r="AG446" s="42"/>
      <c r="AH446" s="146"/>
      <c r="AI446" s="42"/>
      <c r="AJ446" s="146"/>
      <c r="AK446" s="42"/>
      <c r="AL446" s="42"/>
      <c r="AM446" s="42"/>
      <c r="AN446" s="42"/>
      <c r="AO446" s="42"/>
      <c r="AP446" s="42"/>
      <c r="AQ446" s="42"/>
      <c r="AR446" s="40"/>
      <c r="AS446" s="42"/>
      <c r="AT446" s="40"/>
      <c r="AU446" s="42"/>
      <c r="AV446" s="40"/>
      <c r="AW446" s="42"/>
      <c r="AX446" s="40"/>
      <c r="AY446" s="42"/>
      <c r="AZ446" s="40"/>
      <c r="BA446" s="42"/>
      <c r="BB446" s="40"/>
      <c r="BC446" s="42"/>
      <c r="BD446" s="42"/>
      <c r="BE446" s="42"/>
      <c r="BF446" s="147"/>
      <c r="BG446" s="146"/>
      <c r="BH446" s="147"/>
      <c r="BI446" s="42"/>
      <c r="BJ446" s="151"/>
      <c r="BK446" s="151"/>
      <c r="BL446" s="151"/>
      <c r="BM446" s="151"/>
      <c r="BN446" s="151"/>
      <c r="BO446" s="151"/>
      <c r="BP446" s="151"/>
      <c r="BQ446" s="151"/>
      <c r="BR446" s="45"/>
      <c r="BS446" s="40"/>
      <c r="BT446" s="40"/>
      <c r="BU446" s="40"/>
      <c r="BV446" s="40"/>
      <c r="BW446" s="40"/>
      <c r="BX446" s="40"/>
      <c r="BY446" s="40"/>
      <c r="BZ446" s="152"/>
      <c r="CA446" s="153"/>
      <c r="CB446" s="70"/>
      <c r="CC446" s="157"/>
      <c r="CD446" s="157"/>
      <c r="CE446" s="45"/>
      <c r="CF446" s="145"/>
      <c r="CG446" s="40"/>
      <c r="CH446" s="42"/>
      <c r="CI446" s="42"/>
      <c r="CJ446" s="42"/>
      <c r="CK446" s="146"/>
      <c r="CL446" s="42"/>
      <c r="CM446" s="146"/>
      <c r="CN446" s="42"/>
      <c r="CO446" s="42"/>
      <c r="CP446" s="42"/>
      <c r="CQ446" s="42"/>
      <c r="CR446" s="42"/>
      <c r="CS446" s="42"/>
      <c r="CT446" s="42"/>
      <c r="CU446" s="40"/>
      <c r="CV446" s="42"/>
      <c r="CW446" s="40"/>
      <c r="CX446" s="42"/>
      <c r="CY446" s="40"/>
      <c r="CZ446" s="42"/>
      <c r="DA446" s="40"/>
      <c r="DB446" s="42"/>
      <c r="DC446" s="40"/>
      <c r="DD446" s="42"/>
      <c r="DE446" s="40"/>
      <c r="DF446" s="42"/>
      <c r="DG446" s="42"/>
      <c r="DH446" s="42"/>
    </row>
    <row r="447" spans="3:112">
      <c r="C447" s="147"/>
      <c r="D447" s="146"/>
      <c r="E447" s="147"/>
      <c r="F447" s="42"/>
      <c r="G447" s="151"/>
      <c r="H447" s="151"/>
      <c r="I447" s="151"/>
      <c r="J447" s="151"/>
      <c r="K447" s="151"/>
      <c r="L447" s="151"/>
      <c r="M447" s="151"/>
      <c r="N447" s="151"/>
      <c r="O447" s="45"/>
      <c r="P447" s="40"/>
      <c r="Q447" s="183"/>
      <c r="R447" s="40"/>
      <c r="S447" s="40"/>
      <c r="T447" s="40"/>
      <c r="U447" s="40"/>
      <c r="V447" s="40"/>
      <c r="W447" s="152"/>
      <c r="X447" s="153"/>
      <c r="Y447" s="70"/>
      <c r="Z447" s="157"/>
      <c r="AA447" s="157"/>
      <c r="AB447" s="45"/>
      <c r="AC447" s="145"/>
      <c r="AD447" s="40"/>
      <c r="AE447" s="42"/>
      <c r="AF447" s="42"/>
      <c r="AG447" s="42"/>
      <c r="AH447" s="146"/>
      <c r="AI447" s="42"/>
      <c r="AJ447" s="146"/>
      <c r="AK447" s="42"/>
      <c r="AL447" s="42"/>
      <c r="AM447" s="42"/>
      <c r="AN447" s="42"/>
      <c r="AO447" s="42"/>
      <c r="AP447" s="42"/>
      <c r="AQ447" s="42"/>
      <c r="AR447" s="40"/>
      <c r="AS447" s="42"/>
      <c r="AT447" s="40"/>
      <c r="AU447" s="42"/>
      <c r="AV447" s="40"/>
      <c r="AW447" s="42"/>
      <c r="AX447" s="40"/>
      <c r="AY447" s="42"/>
      <c r="AZ447" s="40"/>
      <c r="BA447" s="42"/>
      <c r="BB447" s="40"/>
      <c r="BC447" s="42"/>
      <c r="BD447" s="42"/>
      <c r="BE447" s="42"/>
      <c r="BF447" s="147"/>
      <c r="BG447" s="146"/>
      <c r="BH447" s="147"/>
      <c r="BI447" s="42"/>
      <c r="BJ447" s="151"/>
      <c r="BK447" s="151"/>
      <c r="BL447" s="151"/>
      <c r="BM447" s="151"/>
      <c r="BN447" s="151"/>
      <c r="BO447" s="151"/>
      <c r="BP447" s="151"/>
      <c r="BQ447" s="151"/>
      <c r="BR447" s="45"/>
      <c r="BS447" s="40"/>
      <c r="BT447" s="40"/>
      <c r="BU447" s="40"/>
      <c r="BV447" s="40"/>
      <c r="BW447" s="40"/>
      <c r="BX447" s="40"/>
      <c r="BY447" s="40"/>
      <c r="BZ447" s="152"/>
      <c r="CA447" s="153"/>
      <c r="CB447" s="70"/>
      <c r="CC447" s="157"/>
      <c r="CD447" s="157"/>
      <c r="CE447" s="45"/>
      <c r="CF447" s="145"/>
      <c r="CG447" s="40"/>
      <c r="CH447" s="42"/>
      <c r="CI447" s="42"/>
      <c r="CJ447" s="42"/>
      <c r="CK447" s="146"/>
      <c r="CL447" s="42"/>
      <c r="CM447" s="146"/>
      <c r="CN447" s="42"/>
      <c r="CO447" s="42"/>
      <c r="CP447" s="42"/>
      <c r="CQ447" s="42"/>
      <c r="CR447" s="42"/>
      <c r="CS447" s="42"/>
      <c r="CT447" s="42"/>
      <c r="CU447" s="40"/>
      <c r="CV447" s="42"/>
      <c r="CW447" s="40"/>
      <c r="CX447" s="42"/>
      <c r="CY447" s="40"/>
      <c r="CZ447" s="42"/>
      <c r="DA447" s="40"/>
      <c r="DB447" s="42"/>
      <c r="DC447" s="40"/>
      <c r="DD447" s="42"/>
      <c r="DE447" s="40"/>
      <c r="DF447" s="42"/>
      <c r="DG447" s="42"/>
      <c r="DH447" s="42"/>
    </row>
    <row r="448" spans="3:112">
      <c r="C448" s="147"/>
      <c r="D448" s="146"/>
      <c r="E448" s="147"/>
      <c r="F448" s="42"/>
      <c r="G448" s="151"/>
      <c r="H448" s="151"/>
      <c r="I448" s="151"/>
      <c r="J448" s="151"/>
      <c r="K448" s="151"/>
      <c r="L448" s="151"/>
      <c r="M448" s="151"/>
      <c r="N448" s="151"/>
      <c r="O448" s="45"/>
      <c r="P448" s="40"/>
      <c r="Q448" s="183"/>
      <c r="R448" s="40"/>
      <c r="S448" s="40"/>
      <c r="T448" s="40"/>
      <c r="U448" s="40"/>
      <c r="V448" s="40"/>
      <c r="W448" s="152"/>
      <c r="X448" s="153"/>
      <c r="Y448" s="70"/>
      <c r="Z448" s="157"/>
      <c r="AA448" s="157"/>
      <c r="AB448" s="45"/>
      <c r="AC448" s="145"/>
      <c r="AD448" s="40"/>
      <c r="AE448" s="42"/>
      <c r="AF448" s="42"/>
      <c r="AG448" s="42"/>
      <c r="AH448" s="146"/>
      <c r="AI448" s="42"/>
      <c r="AJ448" s="146"/>
      <c r="AK448" s="42"/>
      <c r="AL448" s="42"/>
      <c r="AM448" s="42"/>
      <c r="AN448" s="42"/>
      <c r="AO448" s="42"/>
      <c r="AP448" s="42"/>
      <c r="AQ448" s="42"/>
      <c r="AR448" s="40"/>
      <c r="AS448" s="42"/>
      <c r="AT448" s="40"/>
      <c r="AU448" s="42"/>
      <c r="AV448" s="40"/>
      <c r="AW448" s="42"/>
      <c r="AX448" s="40"/>
      <c r="AY448" s="42"/>
      <c r="AZ448" s="40"/>
      <c r="BA448" s="42"/>
      <c r="BB448" s="40"/>
      <c r="BC448" s="42"/>
      <c r="BD448" s="42"/>
      <c r="BE448" s="42"/>
      <c r="BF448" s="147"/>
      <c r="BG448" s="146"/>
      <c r="BH448" s="147"/>
      <c r="BI448" s="42"/>
      <c r="BJ448" s="151"/>
      <c r="BK448" s="151"/>
      <c r="BL448" s="151"/>
      <c r="BM448" s="151"/>
      <c r="BN448" s="151"/>
      <c r="BO448" s="151"/>
      <c r="BP448" s="151"/>
      <c r="BQ448" s="151"/>
      <c r="BR448" s="45"/>
      <c r="BS448" s="40"/>
      <c r="BT448" s="40"/>
      <c r="BU448" s="40"/>
      <c r="BV448" s="40"/>
      <c r="BW448" s="40"/>
      <c r="BX448" s="40"/>
      <c r="BY448" s="40"/>
      <c r="BZ448" s="152"/>
      <c r="CA448" s="153"/>
      <c r="CB448" s="70"/>
      <c r="CC448" s="157"/>
      <c r="CD448" s="157"/>
      <c r="CE448" s="45"/>
      <c r="CF448" s="145"/>
      <c r="CG448" s="40"/>
      <c r="CH448" s="42"/>
      <c r="CI448" s="42"/>
      <c r="CJ448" s="42"/>
      <c r="CK448" s="146"/>
      <c r="CL448" s="42"/>
      <c r="CM448" s="146"/>
      <c r="CN448" s="42"/>
      <c r="CO448" s="42"/>
      <c r="CP448" s="42"/>
      <c r="CQ448" s="42"/>
      <c r="CR448" s="42"/>
      <c r="CS448" s="42"/>
      <c r="CT448" s="42"/>
      <c r="CU448" s="40"/>
      <c r="CV448" s="42"/>
      <c r="CW448" s="40"/>
      <c r="CX448" s="42"/>
      <c r="CY448" s="40"/>
      <c r="CZ448" s="42"/>
      <c r="DA448" s="40"/>
      <c r="DB448" s="42"/>
      <c r="DC448" s="40"/>
      <c r="DD448" s="42"/>
      <c r="DE448" s="40"/>
      <c r="DF448" s="42"/>
      <c r="DG448" s="42"/>
      <c r="DH448" s="42"/>
    </row>
    <row r="449" spans="3:112">
      <c r="C449" s="147"/>
      <c r="D449" s="146"/>
      <c r="E449" s="147"/>
      <c r="F449" s="42"/>
      <c r="G449" s="151"/>
      <c r="H449" s="151"/>
      <c r="I449" s="151"/>
      <c r="J449" s="151"/>
      <c r="K449" s="151"/>
      <c r="L449" s="151"/>
      <c r="M449" s="151"/>
      <c r="N449" s="151"/>
      <c r="O449" s="45"/>
      <c r="P449" s="40"/>
      <c r="Q449" s="183"/>
      <c r="R449" s="40"/>
      <c r="S449" s="40"/>
      <c r="T449" s="40"/>
      <c r="U449" s="40"/>
      <c r="V449" s="40"/>
      <c r="W449" s="152"/>
      <c r="X449" s="153"/>
      <c r="Y449" s="70"/>
      <c r="Z449" s="157"/>
      <c r="AA449" s="157"/>
      <c r="AB449" s="45"/>
      <c r="AC449" s="145"/>
      <c r="AD449" s="40"/>
      <c r="AE449" s="42"/>
      <c r="AF449" s="42"/>
      <c r="AG449" s="42"/>
      <c r="AH449" s="146"/>
      <c r="AI449" s="42"/>
      <c r="AJ449" s="146"/>
      <c r="AK449" s="42"/>
      <c r="AL449" s="42"/>
      <c r="AM449" s="42"/>
      <c r="AN449" s="42"/>
      <c r="AO449" s="42"/>
      <c r="AP449" s="42"/>
      <c r="AQ449" s="42"/>
      <c r="AR449" s="40"/>
      <c r="AS449" s="42"/>
      <c r="AT449" s="40"/>
      <c r="AU449" s="42"/>
      <c r="AV449" s="40"/>
      <c r="AW449" s="42"/>
      <c r="AX449" s="40"/>
      <c r="AY449" s="42"/>
      <c r="AZ449" s="40"/>
      <c r="BA449" s="42"/>
      <c r="BB449" s="40"/>
      <c r="BC449" s="42"/>
      <c r="BD449" s="42"/>
      <c r="BE449" s="42"/>
      <c r="BF449" s="147"/>
      <c r="BG449" s="146"/>
      <c r="BH449" s="147"/>
      <c r="BI449" s="42"/>
      <c r="BJ449" s="151"/>
      <c r="BK449" s="151"/>
      <c r="BL449" s="151"/>
      <c r="BM449" s="151"/>
      <c r="BN449" s="151"/>
      <c r="BO449" s="151"/>
      <c r="BP449" s="151"/>
      <c r="BQ449" s="151"/>
      <c r="BR449" s="45"/>
      <c r="BS449" s="40"/>
      <c r="BT449" s="40"/>
      <c r="BU449" s="40"/>
      <c r="BV449" s="40"/>
      <c r="BW449" s="40"/>
      <c r="BX449" s="40"/>
      <c r="BY449" s="40"/>
      <c r="BZ449" s="152"/>
      <c r="CA449" s="153"/>
      <c r="CB449" s="70"/>
      <c r="CC449" s="157"/>
      <c r="CD449" s="157"/>
      <c r="CE449" s="45"/>
      <c r="CF449" s="145"/>
      <c r="CG449" s="40"/>
      <c r="CH449" s="42"/>
      <c r="CI449" s="42"/>
      <c r="CJ449" s="42"/>
      <c r="CK449" s="146"/>
      <c r="CL449" s="42"/>
      <c r="CM449" s="146"/>
      <c r="CN449" s="42"/>
      <c r="CO449" s="42"/>
      <c r="CP449" s="42"/>
      <c r="CQ449" s="42"/>
      <c r="CR449" s="42"/>
      <c r="CS449" s="42"/>
      <c r="CT449" s="42"/>
      <c r="CU449" s="40"/>
      <c r="CV449" s="42"/>
      <c r="CW449" s="40"/>
      <c r="CX449" s="42"/>
      <c r="CY449" s="40"/>
      <c r="CZ449" s="42"/>
      <c r="DA449" s="40"/>
      <c r="DB449" s="42"/>
      <c r="DC449" s="40"/>
      <c r="DD449" s="42"/>
      <c r="DE449" s="40"/>
      <c r="DF449" s="42"/>
      <c r="DG449" s="42"/>
      <c r="DH449" s="42"/>
    </row>
    <row r="450" spans="3:112">
      <c r="C450" s="147"/>
      <c r="D450" s="146"/>
      <c r="E450" s="147"/>
      <c r="F450" s="42"/>
      <c r="G450" s="151"/>
      <c r="H450" s="151"/>
      <c r="I450" s="151"/>
      <c r="J450" s="151"/>
      <c r="K450" s="151"/>
      <c r="L450" s="151"/>
      <c r="M450" s="151"/>
      <c r="N450" s="151"/>
      <c r="O450" s="45"/>
      <c r="P450" s="40"/>
      <c r="Q450" s="183"/>
      <c r="R450" s="40"/>
      <c r="S450" s="40"/>
      <c r="T450" s="40"/>
      <c r="U450" s="40"/>
      <c r="V450" s="40"/>
      <c r="W450" s="152"/>
      <c r="X450" s="153"/>
      <c r="Y450" s="70"/>
      <c r="Z450" s="157"/>
      <c r="AA450" s="157"/>
      <c r="AB450" s="45"/>
      <c r="AC450" s="145"/>
      <c r="AD450" s="40"/>
      <c r="AE450" s="42"/>
      <c r="AF450" s="42"/>
      <c r="AG450" s="42"/>
      <c r="AH450" s="146"/>
      <c r="AI450" s="42"/>
      <c r="AJ450" s="146"/>
      <c r="AK450" s="42"/>
      <c r="AL450" s="42"/>
      <c r="AM450" s="42"/>
      <c r="AN450" s="42"/>
      <c r="AO450" s="42"/>
      <c r="AP450" s="42"/>
      <c r="AQ450" s="42"/>
      <c r="AR450" s="40"/>
      <c r="AS450" s="42"/>
      <c r="AT450" s="40"/>
      <c r="AU450" s="42"/>
      <c r="AV450" s="40"/>
      <c r="AW450" s="42"/>
      <c r="AX450" s="40"/>
      <c r="AY450" s="42"/>
      <c r="AZ450" s="40"/>
      <c r="BA450" s="42"/>
      <c r="BB450" s="40"/>
      <c r="BC450" s="42"/>
      <c r="BD450" s="42"/>
      <c r="BE450" s="42"/>
      <c r="BF450" s="147"/>
      <c r="BG450" s="146"/>
      <c r="BH450" s="147"/>
      <c r="BI450" s="42"/>
      <c r="BJ450" s="151"/>
      <c r="BK450" s="151"/>
      <c r="BL450" s="151"/>
      <c r="BM450" s="151"/>
      <c r="BN450" s="151"/>
      <c r="BO450" s="151"/>
      <c r="BP450" s="151"/>
      <c r="BQ450" s="151"/>
      <c r="BR450" s="45"/>
      <c r="BS450" s="40"/>
      <c r="BT450" s="40"/>
      <c r="BU450" s="40"/>
      <c r="BV450" s="40"/>
      <c r="BW450" s="40"/>
      <c r="BX450" s="40"/>
      <c r="BY450" s="40"/>
      <c r="BZ450" s="152"/>
      <c r="CA450" s="153"/>
      <c r="CB450" s="70"/>
      <c r="CC450" s="157"/>
      <c r="CD450" s="157"/>
      <c r="CE450" s="45"/>
      <c r="CF450" s="145"/>
      <c r="CG450" s="40"/>
      <c r="CH450" s="42"/>
      <c r="CI450" s="42"/>
      <c r="CJ450" s="42"/>
      <c r="CK450" s="146"/>
      <c r="CL450" s="42"/>
      <c r="CM450" s="146"/>
      <c r="CN450" s="42"/>
      <c r="CO450" s="42"/>
      <c r="CP450" s="42"/>
      <c r="CQ450" s="42"/>
      <c r="CR450" s="42"/>
      <c r="CS450" s="42"/>
      <c r="CT450" s="42"/>
      <c r="CU450" s="40"/>
      <c r="CV450" s="42"/>
      <c r="CW450" s="40"/>
      <c r="CX450" s="42"/>
      <c r="CY450" s="40"/>
      <c r="CZ450" s="42"/>
      <c r="DA450" s="40"/>
      <c r="DB450" s="42"/>
      <c r="DC450" s="40"/>
      <c r="DD450" s="42"/>
      <c r="DE450" s="40"/>
      <c r="DF450" s="42"/>
      <c r="DG450" s="42"/>
      <c r="DH450" s="42"/>
    </row>
    <row r="451" spans="3:112">
      <c r="C451" s="147"/>
      <c r="D451" s="146"/>
      <c r="E451" s="147"/>
      <c r="F451" s="42"/>
      <c r="G451" s="151"/>
      <c r="H451" s="151"/>
      <c r="I451" s="151"/>
      <c r="J451" s="151"/>
      <c r="K451" s="151"/>
      <c r="L451" s="151"/>
      <c r="M451" s="151"/>
      <c r="N451" s="151"/>
      <c r="O451" s="45"/>
      <c r="P451" s="40"/>
      <c r="Q451" s="183"/>
      <c r="R451" s="40"/>
      <c r="S451" s="40"/>
      <c r="T451" s="40"/>
      <c r="U451" s="40"/>
      <c r="V451" s="40"/>
      <c r="W451" s="152"/>
      <c r="X451" s="153"/>
      <c r="Y451" s="70"/>
      <c r="Z451" s="157"/>
      <c r="AA451" s="157"/>
      <c r="AB451" s="45"/>
      <c r="AC451" s="145"/>
      <c r="AD451" s="40"/>
      <c r="AE451" s="42"/>
      <c r="AF451" s="42"/>
      <c r="AG451" s="42"/>
      <c r="AH451" s="146"/>
      <c r="AI451" s="42"/>
      <c r="AJ451" s="146"/>
      <c r="AK451" s="42"/>
      <c r="AL451" s="42"/>
      <c r="AM451" s="42"/>
      <c r="AN451" s="42"/>
      <c r="AO451" s="42"/>
      <c r="AP451" s="42"/>
      <c r="AQ451" s="42"/>
      <c r="AR451" s="40"/>
      <c r="AS451" s="42"/>
      <c r="AT451" s="40"/>
      <c r="AU451" s="42"/>
      <c r="AV451" s="40"/>
      <c r="AW451" s="42"/>
      <c r="AX451" s="40"/>
      <c r="AY451" s="42"/>
      <c r="AZ451" s="40"/>
      <c r="BA451" s="42"/>
      <c r="BB451" s="40"/>
      <c r="BC451" s="42"/>
      <c r="BD451" s="42"/>
      <c r="BE451" s="42"/>
      <c r="BF451" s="147"/>
      <c r="BG451" s="146"/>
      <c r="BH451" s="147"/>
      <c r="BI451" s="42"/>
      <c r="BJ451" s="151"/>
      <c r="BK451" s="151"/>
      <c r="BL451" s="151"/>
      <c r="BM451" s="151"/>
      <c r="BN451" s="151"/>
      <c r="BO451" s="151"/>
      <c r="BP451" s="151"/>
      <c r="BQ451" s="151"/>
      <c r="BR451" s="45"/>
      <c r="BS451" s="40"/>
      <c r="BT451" s="40"/>
      <c r="BU451" s="40"/>
      <c r="BV451" s="40"/>
      <c r="BW451" s="40"/>
      <c r="BX451" s="40"/>
      <c r="BY451" s="40"/>
      <c r="BZ451" s="152"/>
      <c r="CA451" s="153"/>
      <c r="CB451" s="70"/>
      <c r="CC451" s="157"/>
      <c r="CD451" s="157"/>
      <c r="CE451" s="45"/>
      <c r="CF451" s="145"/>
      <c r="CG451" s="40"/>
      <c r="CH451" s="42"/>
      <c r="CI451" s="42"/>
      <c r="CJ451" s="42"/>
      <c r="CK451" s="146"/>
      <c r="CL451" s="42"/>
      <c r="CM451" s="146"/>
      <c r="CN451" s="42"/>
      <c r="CO451" s="42"/>
      <c r="CP451" s="42"/>
      <c r="CQ451" s="42"/>
      <c r="CR451" s="42"/>
      <c r="CS451" s="42"/>
      <c r="CT451" s="42"/>
      <c r="CU451" s="40"/>
      <c r="CV451" s="42"/>
      <c r="CW451" s="40"/>
      <c r="CX451" s="42"/>
      <c r="CY451" s="40"/>
      <c r="CZ451" s="42"/>
      <c r="DA451" s="40"/>
      <c r="DB451" s="42"/>
      <c r="DC451" s="40"/>
      <c r="DD451" s="42"/>
      <c r="DE451" s="40"/>
      <c r="DF451" s="42"/>
      <c r="DG451" s="42"/>
      <c r="DH451" s="42"/>
    </row>
    <row r="452" spans="3:112">
      <c r="C452" s="147"/>
      <c r="D452" s="146"/>
      <c r="E452" s="147"/>
      <c r="F452" s="42"/>
      <c r="G452" s="151"/>
      <c r="H452" s="151"/>
      <c r="I452" s="151"/>
      <c r="J452" s="151"/>
      <c r="K452" s="151"/>
      <c r="L452" s="151"/>
      <c r="M452" s="151"/>
      <c r="N452" s="151"/>
      <c r="O452" s="45"/>
      <c r="P452" s="40"/>
      <c r="Q452" s="183"/>
      <c r="R452" s="40"/>
      <c r="S452" s="40"/>
      <c r="T452" s="40"/>
      <c r="U452" s="40"/>
      <c r="V452" s="40"/>
      <c r="W452" s="152"/>
      <c r="X452" s="153"/>
      <c r="Y452" s="70"/>
      <c r="Z452" s="157"/>
      <c r="AA452" s="157"/>
      <c r="AB452" s="45"/>
      <c r="AC452" s="145"/>
      <c r="AD452" s="40"/>
      <c r="AE452" s="42"/>
      <c r="AF452" s="42"/>
      <c r="AG452" s="42"/>
      <c r="AH452" s="146"/>
      <c r="AI452" s="42"/>
      <c r="AJ452" s="146"/>
      <c r="AK452" s="42"/>
      <c r="AL452" s="42"/>
      <c r="AM452" s="42"/>
      <c r="AN452" s="42"/>
      <c r="AO452" s="42"/>
      <c r="AP452" s="42"/>
      <c r="AQ452" s="42"/>
      <c r="AR452" s="40"/>
      <c r="AS452" s="42"/>
      <c r="AT452" s="40"/>
      <c r="AU452" s="42"/>
      <c r="AV452" s="40"/>
      <c r="AW452" s="42"/>
      <c r="AX452" s="40"/>
      <c r="AY452" s="42"/>
      <c r="AZ452" s="40"/>
      <c r="BA452" s="42"/>
      <c r="BB452" s="40"/>
      <c r="BC452" s="42"/>
      <c r="BD452" s="42"/>
      <c r="BE452" s="42"/>
      <c r="BF452" s="147"/>
      <c r="BG452" s="146"/>
      <c r="BH452" s="147"/>
      <c r="BI452" s="42"/>
      <c r="BJ452" s="151"/>
      <c r="BK452" s="151"/>
      <c r="BL452" s="151"/>
      <c r="BM452" s="151"/>
      <c r="BN452" s="151"/>
      <c r="BO452" s="151"/>
      <c r="BP452" s="151"/>
      <c r="BQ452" s="151"/>
      <c r="BR452" s="45"/>
      <c r="BS452" s="40"/>
      <c r="BT452" s="40"/>
      <c r="BU452" s="40"/>
      <c r="BV452" s="40"/>
      <c r="BW452" s="40"/>
      <c r="BX452" s="40"/>
      <c r="BY452" s="40"/>
      <c r="BZ452" s="152"/>
      <c r="CA452" s="153"/>
      <c r="CB452" s="70"/>
      <c r="CC452" s="157"/>
      <c r="CD452" s="157"/>
      <c r="CE452" s="45"/>
      <c r="CF452" s="145"/>
      <c r="CG452" s="40"/>
      <c r="CH452" s="42"/>
      <c r="CI452" s="42"/>
      <c r="CJ452" s="42"/>
      <c r="CK452" s="146"/>
      <c r="CL452" s="42"/>
      <c r="CM452" s="146"/>
      <c r="CN452" s="42"/>
      <c r="CO452" s="42"/>
      <c r="CP452" s="42"/>
      <c r="CQ452" s="42"/>
      <c r="CR452" s="42"/>
      <c r="CS452" s="42"/>
      <c r="CT452" s="42"/>
      <c r="CU452" s="40"/>
      <c r="CV452" s="42"/>
      <c r="CW452" s="40"/>
      <c r="CX452" s="42"/>
      <c r="CY452" s="40"/>
      <c r="CZ452" s="42"/>
      <c r="DA452" s="40"/>
      <c r="DB452" s="42"/>
      <c r="DC452" s="40"/>
      <c r="DD452" s="42"/>
      <c r="DE452" s="40"/>
      <c r="DF452" s="42"/>
      <c r="DG452" s="42"/>
      <c r="DH452" s="42"/>
    </row>
    <row r="453" spans="3:112">
      <c r="C453" s="147"/>
      <c r="D453" s="146"/>
      <c r="E453" s="147"/>
      <c r="F453" s="42"/>
      <c r="G453" s="151"/>
      <c r="H453" s="151"/>
      <c r="I453" s="151"/>
      <c r="J453" s="151"/>
      <c r="K453" s="151"/>
      <c r="L453" s="151"/>
      <c r="M453" s="151"/>
      <c r="N453" s="151"/>
      <c r="O453" s="45"/>
      <c r="P453" s="40"/>
      <c r="Q453" s="183"/>
      <c r="R453" s="40"/>
      <c r="S453" s="40"/>
      <c r="T453" s="40"/>
      <c r="U453" s="40"/>
      <c r="V453" s="40"/>
      <c r="W453" s="152"/>
      <c r="X453" s="153"/>
      <c r="Y453" s="70"/>
      <c r="Z453" s="157"/>
      <c r="AA453" s="157"/>
      <c r="AB453" s="45"/>
      <c r="AC453" s="145"/>
      <c r="AD453" s="40"/>
      <c r="AE453" s="42"/>
      <c r="AF453" s="42"/>
      <c r="AG453" s="42"/>
      <c r="AH453" s="146"/>
      <c r="AI453" s="42"/>
      <c r="AJ453" s="146"/>
      <c r="AK453" s="42"/>
      <c r="AL453" s="42"/>
      <c r="AM453" s="42"/>
      <c r="AN453" s="42"/>
      <c r="AO453" s="42"/>
      <c r="AP453" s="42"/>
      <c r="AQ453" s="42"/>
      <c r="AR453" s="40"/>
      <c r="AS453" s="42"/>
      <c r="AT453" s="40"/>
      <c r="AU453" s="42"/>
      <c r="AV453" s="40"/>
      <c r="AW453" s="42"/>
      <c r="AX453" s="40"/>
      <c r="AY453" s="42"/>
      <c r="AZ453" s="40"/>
      <c r="BA453" s="42"/>
      <c r="BB453" s="40"/>
      <c r="BC453" s="42"/>
      <c r="BD453" s="42"/>
      <c r="BE453" s="42"/>
      <c r="BF453" s="147"/>
      <c r="BG453" s="146"/>
      <c r="BH453" s="147"/>
      <c r="BI453" s="42"/>
      <c r="BJ453" s="151"/>
      <c r="BK453" s="151"/>
      <c r="BL453" s="151"/>
      <c r="BM453" s="151"/>
      <c r="BN453" s="151"/>
      <c r="BO453" s="151"/>
      <c r="BP453" s="151"/>
      <c r="BQ453" s="151"/>
      <c r="BR453" s="45"/>
      <c r="BS453" s="40"/>
      <c r="BT453" s="40"/>
      <c r="BU453" s="40"/>
      <c r="BV453" s="40"/>
      <c r="BW453" s="40"/>
      <c r="BX453" s="40"/>
      <c r="BY453" s="40"/>
      <c r="BZ453" s="152"/>
      <c r="CA453" s="153"/>
      <c r="CB453" s="70"/>
      <c r="CC453" s="157"/>
      <c r="CD453" s="157"/>
      <c r="CE453" s="45"/>
      <c r="CF453" s="145"/>
      <c r="CG453" s="40"/>
      <c r="CH453" s="42"/>
      <c r="CI453" s="42"/>
      <c r="CJ453" s="42"/>
      <c r="CK453" s="146"/>
      <c r="CL453" s="42"/>
      <c r="CM453" s="146"/>
      <c r="CN453" s="42"/>
      <c r="CO453" s="42"/>
      <c r="CP453" s="42"/>
      <c r="CQ453" s="42"/>
      <c r="CR453" s="42"/>
      <c r="CS453" s="42"/>
      <c r="CT453" s="42"/>
      <c r="CU453" s="40"/>
      <c r="CV453" s="42"/>
      <c r="CW453" s="40"/>
      <c r="CX453" s="42"/>
      <c r="CY453" s="40"/>
      <c r="CZ453" s="42"/>
      <c r="DA453" s="40"/>
      <c r="DB453" s="42"/>
      <c r="DC453" s="40"/>
      <c r="DD453" s="42"/>
      <c r="DE453" s="40"/>
      <c r="DF453" s="42"/>
      <c r="DG453" s="42"/>
      <c r="DH453" s="42"/>
    </row>
    <row r="454" spans="3:112">
      <c r="C454" s="147"/>
      <c r="D454" s="146"/>
      <c r="E454" s="147"/>
      <c r="F454" s="42"/>
      <c r="G454" s="151"/>
      <c r="H454" s="151"/>
      <c r="I454" s="151"/>
      <c r="J454" s="151"/>
      <c r="K454" s="151"/>
      <c r="L454" s="151"/>
      <c r="M454" s="151"/>
      <c r="N454" s="151"/>
      <c r="O454" s="45"/>
      <c r="P454" s="40"/>
      <c r="Q454" s="183"/>
      <c r="R454" s="40"/>
      <c r="S454" s="40"/>
      <c r="T454" s="40"/>
      <c r="U454" s="40"/>
      <c r="V454" s="40"/>
      <c r="W454" s="152"/>
      <c r="X454" s="153"/>
      <c r="Y454" s="70"/>
      <c r="Z454" s="157"/>
      <c r="AA454" s="157"/>
      <c r="AB454" s="45"/>
      <c r="AC454" s="145"/>
      <c r="AD454" s="40"/>
      <c r="AE454" s="42"/>
      <c r="AF454" s="42"/>
      <c r="AG454" s="42"/>
      <c r="AH454" s="146"/>
      <c r="AI454" s="42"/>
      <c r="AJ454" s="146"/>
      <c r="AK454" s="42"/>
      <c r="AL454" s="42"/>
      <c r="AM454" s="42"/>
      <c r="AN454" s="42"/>
      <c r="AO454" s="42"/>
      <c r="AP454" s="42"/>
      <c r="AQ454" s="42"/>
      <c r="AR454" s="40"/>
      <c r="AS454" s="42"/>
      <c r="AT454" s="40"/>
      <c r="AU454" s="42"/>
      <c r="AV454" s="40"/>
      <c r="AW454" s="42"/>
      <c r="AX454" s="40"/>
      <c r="AY454" s="42"/>
      <c r="AZ454" s="40"/>
      <c r="BA454" s="42"/>
      <c r="BB454" s="40"/>
      <c r="BC454" s="42"/>
      <c r="BD454" s="42"/>
      <c r="BE454" s="42"/>
      <c r="BF454" s="147"/>
      <c r="BG454" s="146"/>
      <c r="BH454" s="147"/>
      <c r="BI454" s="42"/>
      <c r="BJ454" s="151"/>
      <c r="BK454" s="151"/>
      <c r="BL454" s="151"/>
      <c r="BM454" s="151"/>
      <c r="BN454" s="151"/>
      <c r="BO454" s="151"/>
      <c r="BP454" s="151"/>
      <c r="BQ454" s="151"/>
      <c r="BR454" s="45"/>
      <c r="BS454" s="40"/>
      <c r="BT454" s="40"/>
      <c r="BU454" s="40"/>
      <c r="BV454" s="40"/>
      <c r="BW454" s="40"/>
      <c r="BX454" s="40"/>
      <c r="BY454" s="40"/>
      <c r="BZ454" s="152"/>
      <c r="CA454" s="153"/>
      <c r="CB454" s="70"/>
      <c r="CC454" s="157"/>
      <c r="CD454" s="157"/>
      <c r="CE454" s="45"/>
      <c r="CF454" s="145"/>
      <c r="CG454" s="40"/>
      <c r="CH454" s="42"/>
      <c r="CI454" s="42"/>
      <c r="CJ454" s="42"/>
      <c r="CK454" s="146"/>
      <c r="CL454" s="42"/>
      <c r="CM454" s="146"/>
      <c r="CN454" s="42"/>
      <c r="CO454" s="42"/>
      <c r="CP454" s="42"/>
      <c r="CQ454" s="42"/>
      <c r="CR454" s="42"/>
      <c r="CS454" s="42"/>
      <c r="CT454" s="42"/>
      <c r="CU454" s="40"/>
      <c r="CV454" s="42"/>
      <c r="CW454" s="40"/>
      <c r="CX454" s="42"/>
      <c r="CY454" s="40"/>
      <c r="CZ454" s="42"/>
      <c r="DA454" s="40"/>
      <c r="DB454" s="42"/>
      <c r="DC454" s="40"/>
      <c r="DD454" s="42"/>
      <c r="DE454" s="40"/>
      <c r="DF454" s="42"/>
      <c r="DG454" s="42"/>
      <c r="DH454" s="42"/>
    </row>
    <row r="455" spans="3:112">
      <c r="C455" s="147"/>
      <c r="D455" s="146"/>
      <c r="E455" s="147"/>
      <c r="F455" s="42"/>
      <c r="G455" s="151"/>
      <c r="H455" s="151"/>
      <c r="I455" s="151"/>
      <c r="J455" s="151"/>
      <c r="K455" s="151"/>
      <c r="L455" s="151"/>
      <c r="M455" s="151"/>
      <c r="N455" s="151"/>
      <c r="O455" s="45"/>
      <c r="P455" s="40"/>
      <c r="Q455" s="183"/>
      <c r="R455" s="40"/>
      <c r="S455" s="40"/>
      <c r="T455" s="40"/>
      <c r="U455" s="40"/>
      <c r="V455" s="40"/>
      <c r="W455" s="152"/>
      <c r="X455" s="153"/>
      <c r="Y455" s="70"/>
      <c r="Z455" s="157"/>
      <c r="AA455" s="157"/>
      <c r="AB455" s="45"/>
      <c r="AC455" s="145"/>
      <c r="AD455" s="40"/>
      <c r="AE455" s="42"/>
      <c r="AF455" s="42"/>
      <c r="AG455" s="42"/>
      <c r="AH455" s="146"/>
      <c r="AI455" s="42"/>
      <c r="AJ455" s="146"/>
      <c r="AK455" s="42"/>
      <c r="AL455" s="42"/>
      <c r="AM455" s="42"/>
      <c r="AN455" s="42"/>
      <c r="AO455" s="42"/>
      <c r="AP455" s="42"/>
      <c r="AQ455" s="42"/>
      <c r="AR455" s="40"/>
      <c r="AS455" s="42"/>
      <c r="AT455" s="40"/>
      <c r="AU455" s="42"/>
      <c r="AV455" s="40"/>
      <c r="AW455" s="42"/>
      <c r="AX455" s="40"/>
      <c r="AY455" s="42"/>
      <c r="AZ455" s="40"/>
      <c r="BA455" s="42"/>
      <c r="BB455" s="40"/>
      <c r="BC455" s="42"/>
      <c r="BD455" s="42"/>
      <c r="BE455" s="42"/>
      <c r="BF455" s="147"/>
      <c r="BG455" s="146"/>
      <c r="BH455" s="147"/>
      <c r="BI455" s="42"/>
      <c r="BJ455" s="151"/>
      <c r="BK455" s="151"/>
      <c r="BL455" s="151"/>
      <c r="BM455" s="151"/>
      <c r="BN455" s="151"/>
      <c r="BO455" s="151"/>
      <c r="BP455" s="151"/>
      <c r="BQ455" s="151"/>
      <c r="BR455" s="45"/>
      <c r="BS455" s="40"/>
      <c r="BT455" s="40"/>
      <c r="BU455" s="40"/>
      <c r="BV455" s="40"/>
      <c r="BW455" s="40"/>
      <c r="BX455" s="40"/>
      <c r="BY455" s="40"/>
      <c r="BZ455" s="152"/>
      <c r="CA455" s="153"/>
      <c r="CB455" s="70"/>
      <c r="CC455" s="157"/>
      <c r="CD455" s="157"/>
      <c r="CE455" s="45"/>
      <c r="CF455" s="145"/>
      <c r="CG455" s="40"/>
      <c r="CH455" s="42"/>
      <c r="CI455" s="42"/>
      <c r="CJ455" s="42"/>
      <c r="CK455" s="146"/>
      <c r="CL455" s="42"/>
      <c r="CM455" s="146"/>
      <c r="CN455" s="42"/>
      <c r="CO455" s="42"/>
      <c r="CP455" s="42"/>
      <c r="CQ455" s="42"/>
      <c r="CR455" s="42"/>
      <c r="CS455" s="42"/>
      <c r="CT455" s="42"/>
      <c r="CU455" s="40"/>
      <c r="CV455" s="42"/>
      <c r="CW455" s="40"/>
      <c r="CX455" s="42"/>
      <c r="CY455" s="40"/>
      <c r="CZ455" s="42"/>
      <c r="DA455" s="40"/>
      <c r="DB455" s="42"/>
      <c r="DC455" s="40"/>
      <c r="DD455" s="42"/>
      <c r="DE455" s="40"/>
      <c r="DF455" s="42"/>
      <c r="DG455" s="42"/>
      <c r="DH455" s="42"/>
    </row>
    <row r="456" spans="3:112">
      <c r="C456" s="147"/>
      <c r="D456" s="146"/>
      <c r="E456" s="147"/>
      <c r="F456" s="42"/>
      <c r="G456" s="151"/>
      <c r="H456" s="151"/>
      <c r="I456" s="151"/>
      <c r="J456" s="151"/>
      <c r="K456" s="151"/>
      <c r="L456" s="151"/>
      <c r="M456" s="151"/>
      <c r="N456" s="151"/>
      <c r="O456" s="45"/>
      <c r="P456" s="40"/>
      <c r="Q456" s="183"/>
      <c r="R456" s="40"/>
      <c r="S456" s="40"/>
      <c r="T456" s="40"/>
      <c r="U456" s="40"/>
      <c r="V456" s="40"/>
      <c r="W456" s="152"/>
      <c r="X456" s="153"/>
      <c r="Y456" s="70"/>
      <c r="Z456" s="157"/>
      <c r="AA456" s="157"/>
      <c r="AB456" s="45"/>
      <c r="AC456" s="145"/>
      <c r="AD456" s="40"/>
      <c r="AE456" s="42"/>
      <c r="AF456" s="42"/>
      <c r="AG456" s="42"/>
      <c r="AH456" s="146"/>
      <c r="AI456" s="42"/>
      <c r="AJ456" s="146"/>
      <c r="AK456" s="42"/>
      <c r="AL456" s="42"/>
      <c r="AM456" s="42"/>
      <c r="AN456" s="42"/>
      <c r="AO456" s="42"/>
      <c r="AP456" s="42"/>
      <c r="AQ456" s="42"/>
      <c r="AR456" s="40"/>
      <c r="AS456" s="42"/>
      <c r="AT456" s="40"/>
      <c r="AU456" s="42"/>
      <c r="AV456" s="40"/>
      <c r="AW456" s="42"/>
      <c r="AX456" s="40"/>
      <c r="AY456" s="42"/>
      <c r="AZ456" s="40"/>
      <c r="BA456" s="42"/>
      <c r="BB456" s="40"/>
      <c r="BC456" s="42"/>
      <c r="BD456" s="42"/>
      <c r="BE456" s="42"/>
      <c r="BF456" s="147"/>
      <c r="BG456" s="146"/>
      <c r="BH456" s="147"/>
      <c r="BI456" s="42"/>
      <c r="BJ456" s="151"/>
      <c r="BK456" s="151"/>
      <c r="BL456" s="151"/>
      <c r="BM456" s="151"/>
      <c r="BN456" s="151"/>
      <c r="BO456" s="151"/>
      <c r="BP456" s="151"/>
      <c r="BQ456" s="151"/>
      <c r="BR456" s="45"/>
      <c r="BS456" s="40"/>
      <c r="BT456" s="40"/>
      <c r="BU456" s="40"/>
      <c r="BV456" s="40"/>
      <c r="BW456" s="40"/>
      <c r="BX456" s="40"/>
      <c r="BY456" s="40"/>
      <c r="BZ456" s="152"/>
      <c r="CA456" s="153"/>
      <c r="CB456" s="70"/>
      <c r="CC456" s="157"/>
      <c r="CD456" s="157"/>
      <c r="CE456" s="45"/>
      <c r="CF456" s="145"/>
      <c r="CG456" s="40"/>
      <c r="CH456" s="42"/>
      <c r="CI456" s="42"/>
      <c r="CJ456" s="42"/>
      <c r="CK456" s="146"/>
      <c r="CL456" s="42"/>
      <c r="CM456" s="146"/>
      <c r="CN456" s="42"/>
      <c r="CO456" s="42"/>
      <c r="CP456" s="42"/>
      <c r="CQ456" s="42"/>
      <c r="CR456" s="42"/>
      <c r="CS456" s="42"/>
      <c r="CT456" s="42"/>
      <c r="CU456" s="40"/>
      <c r="CV456" s="42"/>
      <c r="CW456" s="40"/>
      <c r="CX456" s="42"/>
      <c r="CY456" s="40"/>
      <c r="CZ456" s="42"/>
      <c r="DA456" s="40"/>
      <c r="DB456" s="42"/>
      <c r="DC456" s="40"/>
      <c r="DD456" s="42"/>
      <c r="DE456" s="40"/>
      <c r="DF456" s="42"/>
      <c r="DG456" s="42"/>
      <c r="DH456" s="42"/>
    </row>
    <row r="457" spans="3:112">
      <c r="C457" s="147"/>
      <c r="D457" s="146"/>
      <c r="E457" s="147"/>
      <c r="F457" s="42"/>
      <c r="G457" s="151"/>
      <c r="H457" s="151"/>
      <c r="I457" s="151"/>
      <c r="J457" s="151"/>
      <c r="K457" s="151"/>
      <c r="L457" s="151"/>
      <c r="M457" s="151"/>
      <c r="N457" s="151"/>
      <c r="O457" s="45"/>
      <c r="P457" s="40"/>
      <c r="Q457" s="183"/>
      <c r="R457" s="40"/>
      <c r="S457" s="40"/>
      <c r="T457" s="40"/>
      <c r="U457" s="40"/>
      <c r="V457" s="40"/>
      <c r="W457" s="152"/>
      <c r="X457" s="153"/>
      <c r="Y457" s="70"/>
      <c r="Z457" s="157"/>
      <c r="AA457" s="157"/>
      <c r="AB457" s="45"/>
      <c r="AC457" s="145"/>
      <c r="AD457" s="40"/>
      <c r="AE457" s="42"/>
      <c r="AF457" s="42"/>
      <c r="AG457" s="42"/>
      <c r="AH457" s="146"/>
      <c r="AI457" s="42"/>
      <c r="AJ457" s="146"/>
      <c r="AK457" s="42"/>
      <c r="AL457" s="42"/>
      <c r="AM457" s="42"/>
      <c r="AN457" s="42"/>
      <c r="AO457" s="42"/>
      <c r="AP457" s="42"/>
      <c r="AQ457" s="42"/>
      <c r="AR457" s="40"/>
      <c r="AS457" s="42"/>
      <c r="AT457" s="40"/>
      <c r="AU457" s="42"/>
      <c r="AV457" s="40"/>
      <c r="AW457" s="42"/>
      <c r="AX457" s="40"/>
      <c r="AY457" s="42"/>
      <c r="AZ457" s="40"/>
      <c r="BA457" s="42"/>
      <c r="BB457" s="40"/>
      <c r="BC457" s="42"/>
      <c r="BD457" s="42"/>
      <c r="BE457" s="42"/>
      <c r="BF457" s="147"/>
      <c r="BG457" s="146"/>
      <c r="BH457" s="147"/>
      <c r="BI457" s="42"/>
      <c r="BJ457" s="151"/>
      <c r="BK457" s="151"/>
      <c r="BL457" s="151"/>
      <c r="BM457" s="151"/>
      <c r="BN457" s="151"/>
      <c r="BO457" s="151"/>
      <c r="BP457" s="151"/>
      <c r="BQ457" s="151"/>
      <c r="BR457" s="45"/>
      <c r="BS457" s="40"/>
      <c r="BT457" s="40"/>
      <c r="BU457" s="40"/>
      <c r="BV457" s="40"/>
      <c r="BW457" s="40"/>
      <c r="BX457" s="40"/>
      <c r="BY457" s="40"/>
      <c r="BZ457" s="152"/>
      <c r="CA457" s="153"/>
      <c r="CB457" s="70"/>
      <c r="CC457" s="157"/>
      <c r="CD457" s="157"/>
      <c r="CE457" s="45"/>
      <c r="CF457" s="145"/>
      <c r="CG457" s="40"/>
      <c r="CH457" s="42"/>
      <c r="CI457" s="42"/>
      <c r="CJ457" s="42"/>
      <c r="CK457" s="146"/>
      <c r="CL457" s="42"/>
      <c r="CM457" s="146"/>
      <c r="CN457" s="42"/>
      <c r="CO457" s="42"/>
      <c r="CP457" s="42"/>
      <c r="CQ457" s="42"/>
      <c r="CR457" s="42"/>
      <c r="CS457" s="42"/>
      <c r="CT457" s="42"/>
      <c r="CU457" s="40"/>
      <c r="CV457" s="42"/>
      <c r="CW457" s="40"/>
      <c r="CX457" s="42"/>
      <c r="CY457" s="40"/>
      <c r="CZ457" s="42"/>
      <c r="DA457" s="40"/>
      <c r="DB457" s="42"/>
      <c r="DC457" s="40"/>
      <c r="DD457" s="42"/>
      <c r="DE457" s="40"/>
      <c r="DF457" s="42"/>
      <c r="DG457" s="42"/>
      <c r="DH457" s="42"/>
    </row>
    <row r="458" spans="3:112">
      <c r="C458" s="147"/>
      <c r="D458" s="146"/>
      <c r="E458" s="147"/>
      <c r="F458" s="42"/>
      <c r="G458" s="151"/>
      <c r="H458" s="151"/>
      <c r="I458" s="151"/>
      <c r="J458" s="151"/>
      <c r="K458" s="151"/>
      <c r="L458" s="151"/>
      <c r="M458" s="151"/>
      <c r="N458" s="151"/>
      <c r="O458" s="45"/>
      <c r="P458" s="40"/>
      <c r="Q458" s="183"/>
      <c r="R458" s="40"/>
      <c r="S458" s="40"/>
      <c r="T458" s="40"/>
      <c r="U458" s="40"/>
      <c r="V458" s="40"/>
      <c r="W458" s="152"/>
      <c r="X458" s="153"/>
      <c r="Y458" s="70"/>
      <c r="Z458" s="157"/>
      <c r="AA458" s="157"/>
      <c r="AB458" s="45"/>
      <c r="AC458" s="145"/>
      <c r="AD458" s="40"/>
      <c r="AE458" s="42"/>
      <c r="AF458" s="42"/>
      <c r="AG458" s="42"/>
      <c r="AH458" s="146"/>
      <c r="AI458" s="42"/>
      <c r="AJ458" s="146"/>
      <c r="AK458" s="42"/>
      <c r="AL458" s="42"/>
      <c r="AM458" s="42"/>
      <c r="AN458" s="42"/>
      <c r="AO458" s="42"/>
      <c r="AP458" s="42"/>
      <c r="AQ458" s="42"/>
      <c r="AR458" s="40"/>
      <c r="AS458" s="42"/>
      <c r="AT458" s="40"/>
      <c r="AU458" s="42"/>
      <c r="AV458" s="40"/>
      <c r="AW458" s="42"/>
      <c r="AX458" s="40"/>
      <c r="AY458" s="42"/>
      <c r="AZ458" s="40"/>
      <c r="BA458" s="42"/>
      <c r="BB458" s="40"/>
      <c r="BC458" s="42"/>
      <c r="BD458" s="42"/>
      <c r="BE458" s="42"/>
      <c r="BF458" s="147"/>
      <c r="BG458" s="146"/>
      <c r="BH458" s="147"/>
      <c r="BI458" s="42"/>
      <c r="BJ458" s="151"/>
      <c r="BK458" s="151"/>
      <c r="BL458" s="151"/>
      <c r="BM458" s="151"/>
      <c r="BN458" s="151"/>
      <c r="BO458" s="151"/>
      <c r="BP458" s="151"/>
      <c r="BQ458" s="151"/>
      <c r="BR458" s="45"/>
      <c r="BS458" s="40"/>
      <c r="BT458" s="40"/>
      <c r="BU458" s="40"/>
      <c r="BV458" s="40"/>
      <c r="BW458" s="40"/>
      <c r="BX458" s="40"/>
      <c r="BY458" s="40"/>
      <c r="BZ458" s="152"/>
      <c r="CA458" s="153"/>
      <c r="CB458" s="70"/>
      <c r="CC458" s="157"/>
      <c r="CD458" s="157"/>
      <c r="CE458" s="45"/>
      <c r="CF458" s="145"/>
      <c r="CG458" s="40"/>
      <c r="CH458" s="42"/>
      <c r="CI458" s="42"/>
      <c r="CJ458" s="42"/>
      <c r="CK458" s="146"/>
      <c r="CL458" s="42"/>
      <c r="CM458" s="146"/>
      <c r="CN458" s="42"/>
      <c r="CO458" s="42"/>
      <c r="CP458" s="42"/>
      <c r="CQ458" s="42"/>
      <c r="CR458" s="42"/>
      <c r="CS458" s="42"/>
      <c r="CT458" s="42"/>
      <c r="CU458" s="40"/>
      <c r="CV458" s="42"/>
      <c r="CW458" s="40"/>
      <c r="CX458" s="42"/>
      <c r="CY458" s="40"/>
      <c r="CZ458" s="42"/>
      <c r="DA458" s="40"/>
      <c r="DB458" s="42"/>
      <c r="DC458" s="40"/>
      <c r="DD458" s="42"/>
      <c r="DE458" s="40"/>
      <c r="DF458" s="42"/>
      <c r="DG458" s="42"/>
      <c r="DH458" s="42"/>
    </row>
    <row r="459" spans="3:112">
      <c r="C459" s="147"/>
      <c r="D459" s="146"/>
      <c r="E459" s="147"/>
      <c r="F459" s="42"/>
      <c r="G459" s="151"/>
      <c r="H459" s="151"/>
      <c r="I459" s="151"/>
      <c r="J459" s="151"/>
      <c r="K459" s="151"/>
      <c r="L459" s="151"/>
      <c r="M459" s="151"/>
      <c r="N459" s="151"/>
      <c r="O459" s="45"/>
      <c r="P459" s="40"/>
      <c r="Q459" s="183"/>
      <c r="R459" s="40"/>
      <c r="S459" s="40"/>
      <c r="T459" s="40"/>
      <c r="U459" s="40"/>
      <c r="V459" s="40"/>
      <c r="W459" s="152"/>
      <c r="X459" s="153"/>
      <c r="Y459" s="70"/>
      <c r="Z459" s="157"/>
      <c r="AA459" s="157"/>
      <c r="AB459" s="45"/>
      <c r="AC459" s="145"/>
      <c r="AD459" s="40"/>
      <c r="AE459" s="42"/>
      <c r="AF459" s="42"/>
      <c r="AG459" s="42"/>
      <c r="AH459" s="146"/>
      <c r="AI459" s="42"/>
      <c r="AJ459" s="146"/>
      <c r="AK459" s="42"/>
      <c r="AL459" s="42"/>
      <c r="AM459" s="42"/>
      <c r="AN459" s="42"/>
      <c r="AO459" s="42"/>
      <c r="AP459" s="42"/>
      <c r="AQ459" s="42"/>
      <c r="AR459" s="40"/>
      <c r="AS459" s="42"/>
      <c r="AT459" s="40"/>
      <c r="AU459" s="42"/>
      <c r="AV459" s="40"/>
      <c r="AW459" s="42"/>
      <c r="AX459" s="40"/>
      <c r="AY459" s="42"/>
      <c r="AZ459" s="40"/>
      <c r="BA459" s="42"/>
      <c r="BB459" s="40"/>
      <c r="BC459" s="42"/>
      <c r="BD459" s="42"/>
      <c r="BE459" s="42"/>
      <c r="BF459" s="147"/>
      <c r="BG459" s="146"/>
      <c r="BH459" s="147"/>
      <c r="BI459" s="42"/>
      <c r="BJ459" s="151"/>
      <c r="BK459" s="151"/>
      <c r="BL459" s="151"/>
      <c r="BM459" s="151"/>
      <c r="BN459" s="151"/>
      <c r="BO459" s="151"/>
      <c r="BP459" s="151"/>
      <c r="BQ459" s="151"/>
      <c r="BR459" s="45"/>
      <c r="BS459" s="40"/>
      <c r="BT459" s="40"/>
      <c r="BU459" s="40"/>
      <c r="BV459" s="40"/>
      <c r="BW459" s="40"/>
      <c r="BX459" s="40"/>
      <c r="BY459" s="40"/>
      <c r="BZ459" s="152"/>
      <c r="CA459" s="153"/>
      <c r="CB459" s="70"/>
      <c r="CC459" s="157"/>
      <c r="CD459" s="157"/>
      <c r="CE459" s="45"/>
      <c r="CF459" s="145"/>
      <c r="CG459" s="40"/>
      <c r="CH459" s="42"/>
      <c r="CI459" s="42"/>
      <c r="CJ459" s="42"/>
      <c r="CK459" s="146"/>
      <c r="CL459" s="42"/>
      <c r="CM459" s="146"/>
      <c r="CN459" s="42"/>
      <c r="CO459" s="42"/>
      <c r="CP459" s="42"/>
      <c r="CQ459" s="42"/>
      <c r="CR459" s="42"/>
      <c r="CS459" s="42"/>
      <c r="CT459" s="42"/>
      <c r="CU459" s="40"/>
      <c r="CV459" s="42"/>
      <c r="CW459" s="40"/>
      <c r="CX459" s="42"/>
      <c r="CY459" s="40"/>
      <c r="CZ459" s="42"/>
      <c r="DA459" s="40"/>
      <c r="DB459" s="42"/>
      <c r="DC459" s="40"/>
      <c r="DD459" s="42"/>
      <c r="DE459" s="40"/>
      <c r="DF459" s="42"/>
      <c r="DG459" s="42"/>
      <c r="DH459" s="42"/>
    </row>
    <row r="460" spans="3:112">
      <c r="C460" s="147"/>
      <c r="D460" s="146"/>
      <c r="E460" s="147"/>
      <c r="F460" s="42"/>
      <c r="G460" s="151"/>
      <c r="H460" s="151"/>
      <c r="I460" s="151"/>
      <c r="J460" s="151"/>
      <c r="K460" s="151"/>
      <c r="L460" s="151"/>
      <c r="M460" s="151"/>
      <c r="N460" s="151"/>
      <c r="O460" s="45"/>
      <c r="P460" s="40"/>
      <c r="Q460" s="183"/>
      <c r="R460" s="40"/>
      <c r="S460" s="40"/>
      <c r="T460" s="40"/>
      <c r="U460" s="40"/>
      <c r="V460" s="40"/>
      <c r="W460" s="152"/>
      <c r="X460" s="153"/>
      <c r="Y460" s="70"/>
      <c r="Z460" s="157"/>
      <c r="AA460" s="157"/>
      <c r="AB460" s="45"/>
      <c r="AC460" s="145"/>
      <c r="AD460" s="40"/>
      <c r="AE460" s="42"/>
      <c r="AF460" s="42"/>
      <c r="AG460" s="42"/>
      <c r="AH460" s="146"/>
      <c r="AI460" s="42"/>
      <c r="AJ460" s="146"/>
      <c r="AK460" s="42"/>
      <c r="AL460" s="42"/>
      <c r="AM460" s="42"/>
      <c r="AN460" s="42"/>
      <c r="AO460" s="42"/>
      <c r="AP460" s="42"/>
      <c r="AQ460" s="42"/>
      <c r="AR460" s="40"/>
      <c r="AS460" s="42"/>
      <c r="AT460" s="40"/>
      <c r="AU460" s="42"/>
      <c r="AV460" s="40"/>
      <c r="AW460" s="42"/>
      <c r="AX460" s="40"/>
      <c r="AY460" s="42"/>
      <c r="AZ460" s="40"/>
      <c r="BA460" s="42"/>
      <c r="BB460" s="40"/>
      <c r="BC460" s="42"/>
      <c r="BD460" s="42"/>
      <c r="BE460" s="42"/>
      <c r="BF460" s="147"/>
      <c r="BG460" s="146"/>
      <c r="BH460" s="147"/>
      <c r="BI460" s="42"/>
      <c r="BJ460" s="151"/>
      <c r="BK460" s="151"/>
      <c r="BL460" s="151"/>
      <c r="BM460" s="151"/>
      <c r="BN460" s="151"/>
      <c r="BO460" s="151"/>
      <c r="BP460" s="151"/>
      <c r="BQ460" s="151"/>
      <c r="BR460" s="45"/>
      <c r="BS460" s="40"/>
      <c r="BT460" s="40"/>
      <c r="BU460" s="40"/>
      <c r="BV460" s="40"/>
      <c r="BW460" s="40"/>
      <c r="BX460" s="40"/>
      <c r="BY460" s="40"/>
      <c r="BZ460" s="152"/>
      <c r="CA460" s="153"/>
      <c r="CB460" s="70"/>
      <c r="CC460" s="157"/>
      <c r="CD460" s="157"/>
      <c r="CE460" s="45"/>
      <c r="CF460" s="145"/>
      <c r="CG460" s="40"/>
      <c r="CH460" s="42"/>
      <c r="CI460" s="42"/>
      <c r="CJ460" s="42"/>
      <c r="CK460" s="146"/>
      <c r="CL460" s="42"/>
      <c r="CM460" s="146"/>
      <c r="CN460" s="42"/>
      <c r="CO460" s="42"/>
      <c r="CP460" s="42"/>
      <c r="CQ460" s="42"/>
      <c r="CR460" s="42"/>
      <c r="CS460" s="42"/>
      <c r="CT460" s="42"/>
      <c r="CU460" s="40"/>
      <c r="CV460" s="42"/>
      <c r="CW460" s="40"/>
      <c r="CX460" s="42"/>
      <c r="CY460" s="40"/>
      <c r="CZ460" s="42"/>
      <c r="DA460" s="40"/>
      <c r="DB460" s="42"/>
      <c r="DC460" s="40"/>
      <c r="DD460" s="42"/>
      <c r="DE460" s="40"/>
      <c r="DF460" s="42"/>
      <c r="DG460" s="42"/>
      <c r="DH460" s="42"/>
    </row>
    <row r="461" spans="3:112">
      <c r="C461" s="147"/>
      <c r="D461" s="146"/>
      <c r="E461" s="147"/>
      <c r="F461" s="42"/>
      <c r="G461" s="151"/>
      <c r="H461" s="151"/>
      <c r="I461" s="151"/>
      <c r="J461" s="151"/>
      <c r="K461" s="151"/>
      <c r="L461" s="151"/>
      <c r="M461" s="151"/>
      <c r="N461" s="151"/>
      <c r="O461" s="45"/>
      <c r="P461" s="40"/>
      <c r="Q461" s="183"/>
      <c r="R461" s="40"/>
      <c r="S461" s="40"/>
      <c r="T461" s="40"/>
      <c r="U461" s="40"/>
      <c r="V461" s="40"/>
      <c r="W461" s="152"/>
      <c r="X461" s="153"/>
      <c r="Y461" s="70"/>
      <c r="Z461" s="157"/>
      <c r="AA461" s="157"/>
      <c r="AB461" s="45"/>
      <c r="AC461" s="145"/>
      <c r="AD461" s="40"/>
      <c r="AE461" s="42"/>
      <c r="AF461" s="42"/>
      <c r="AG461" s="42"/>
      <c r="AH461" s="146"/>
      <c r="AI461" s="42"/>
      <c r="AJ461" s="146"/>
      <c r="AK461" s="42"/>
      <c r="AL461" s="42"/>
      <c r="AM461" s="42"/>
      <c r="AN461" s="42"/>
      <c r="AO461" s="42"/>
      <c r="AP461" s="42"/>
      <c r="AQ461" s="42"/>
      <c r="AR461" s="40"/>
      <c r="AS461" s="42"/>
      <c r="AT461" s="40"/>
      <c r="AU461" s="42"/>
      <c r="AV461" s="40"/>
      <c r="AW461" s="42"/>
      <c r="AX461" s="40"/>
      <c r="AY461" s="42"/>
      <c r="AZ461" s="40"/>
      <c r="BA461" s="42"/>
      <c r="BB461" s="40"/>
      <c r="BC461" s="42"/>
      <c r="BD461" s="42"/>
      <c r="BE461" s="42"/>
      <c r="BF461" s="147"/>
      <c r="BG461" s="146"/>
      <c r="BH461" s="147"/>
      <c r="BI461" s="42"/>
      <c r="BJ461" s="151"/>
      <c r="BK461" s="151"/>
      <c r="BL461" s="151"/>
      <c r="BM461" s="151"/>
      <c r="BN461" s="151"/>
      <c r="BO461" s="151"/>
      <c r="BP461" s="151"/>
      <c r="BQ461" s="151"/>
      <c r="BR461" s="45"/>
      <c r="BS461" s="40"/>
      <c r="BT461" s="40"/>
      <c r="BU461" s="40"/>
      <c r="BV461" s="40"/>
      <c r="BW461" s="40"/>
      <c r="BX461" s="40"/>
      <c r="BY461" s="40"/>
      <c r="BZ461" s="152"/>
      <c r="CA461" s="153"/>
      <c r="CB461" s="70"/>
      <c r="CC461" s="157"/>
      <c r="CD461" s="157"/>
      <c r="CE461" s="45"/>
      <c r="CF461" s="145"/>
      <c r="CG461" s="40"/>
      <c r="CH461" s="42"/>
      <c r="CI461" s="42"/>
      <c r="CJ461" s="42"/>
      <c r="CK461" s="146"/>
      <c r="CL461" s="42"/>
      <c r="CM461" s="146"/>
      <c r="CN461" s="42"/>
      <c r="CO461" s="42"/>
      <c r="CP461" s="42"/>
      <c r="CQ461" s="42"/>
      <c r="CR461" s="42"/>
      <c r="CS461" s="42"/>
      <c r="CT461" s="42"/>
      <c r="CU461" s="40"/>
      <c r="CV461" s="42"/>
      <c r="CW461" s="40"/>
      <c r="CX461" s="42"/>
      <c r="CY461" s="40"/>
      <c r="CZ461" s="42"/>
      <c r="DA461" s="40"/>
      <c r="DB461" s="42"/>
      <c r="DC461" s="40"/>
      <c r="DD461" s="42"/>
      <c r="DE461" s="40"/>
      <c r="DF461" s="42"/>
      <c r="DG461" s="42"/>
      <c r="DH461" s="42"/>
    </row>
    <row r="462" spans="3:112">
      <c r="C462" s="147"/>
      <c r="D462" s="146"/>
      <c r="E462" s="147"/>
      <c r="F462" s="42"/>
      <c r="G462" s="151"/>
      <c r="H462" s="151"/>
      <c r="I462" s="151"/>
      <c r="J462" s="151"/>
      <c r="K462" s="151"/>
      <c r="L462" s="151"/>
      <c r="M462" s="151"/>
      <c r="N462" s="151"/>
      <c r="O462" s="45"/>
      <c r="P462" s="40"/>
      <c r="Q462" s="183"/>
      <c r="R462" s="40"/>
      <c r="S462" s="40"/>
      <c r="T462" s="40"/>
      <c r="U462" s="40"/>
      <c r="V462" s="40"/>
      <c r="W462" s="152"/>
      <c r="X462" s="153"/>
      <c r="Y462" s="70"/>
      <c r="Z462" s="157"/>
      <c r="AA462" s="157"/>
      <c r="AB462" s="45"/>
      <c r="AC462" s="145"/>
      <c r="AD462" s="40"/>
      <c r="AE462" s="42"/>
      <c r="AF462" s="42"/>
      <c r="AG462" s="42"/>
      <c r="AH462" s="146"/>
      <c r="AI462" s="42"/>
      <c r="AJ462" s="146"/>
      <c r="AK462" s="42"/>
      <c r="AL462" s="42"/>
      <c r="AM462" s="42"/>
      <c r="AN462" s="42"/>
      <c r="AO462" s="42"/>
      <c r="AP462" s="42"/>
      <c r="AQ462" s="42"/>
      <c r="AR462" s="40"/>
      <c r="AS462" s="42"/>
      <c r="AT462" s="40"/>
      <c r="AU462" s="42"/>
      <c r="AV462" s="40"/>
      <c r="AW462" s="42"/>
      <c r="AX462" s="40"/>
      <c r="AY462" s="42"/>
      <c r="AZ462" s="40"/>
      <c r="BA462" s="42"/>
      <c r="BB462" s="40"/>
      <c r="BC462" s="42"/>
      <c r="BD462" s="42"/>
      <c r="BE462" s="42"/>
      <c r="BF462" s="147"/>
      <c r="BG462" s="146"/>
      <c r="BH462" s="147"/>
      <c r="BI462" s="42"/>
      <c r="BJ462" s="151"/>
      <c r="BK462" s="151"/>
      <c r="BL462" s="151"/>
      <c r="BM462" s="151"/>
      <c r="BN462" s="151"/>
      <c r="BO462" s="151"/>
      <c r="BP462" s="151"/>
      <c r="BQ462" s="151"/>
      <c r="BR462" s="45"/>
      <c r="BS462" s="40"/>
      <c r="BT462" s="40"/>
      <c r="BU462" s="40"/>
      <c r="BV462" s="40"/>
      <c r="BW462" s="40"/>
      <c r="BX462" s="40"/>
      <c r="BY462" s="40"/>
      <c r="BZ462" s="152"/>
      <c r="CA462" s="153"/>
      <c r="CB462" s="70"/>
      <c r="CC462" s="157"/>
      <c r="CD462" s="157"/>
      <c r="CE462" s="45"/>
      <c r="CF462" s="145"/>
      <c r="CG462" s="40"/>
      <c r="CH462" s="42"/>
      <c r="CI462" s="42"/>
      <c r="CJ462" s="42"/>
      <c r="CK462" s="146"/>
      <c r="CL462" s="42"/>
      <c r="CM462" s="146"/>
      <c r="CN462" s="42"/>
      <c r="CO462" s="42"/>
      <c r="CP462" s="42"/>
      <c r="CQ462" s="42"/>
      <c r="CR462" s="42"/>
      <c r="CS462" s="42"/>
      <c r="CT462" s="42"/>
      <c r="CU462" s="40"/>
      <c r="CV462" s="42"/>
      <c r="CW462" s="40"/>
      <c r="CX462" s="42"/>
      <c r="CY462" s="40"/>
      <c r="CZ462" s="42"/>
      <c r="DA462" s="40"/>
      <c r="DB462" s="42"/>
      <c r="DC462" s="40"/>
      <c r="DD462" s="42"/>
      <c r="DE462" s="40"/>
      <c r="DF462" s="42"/>
      <c r="DG462" s="42"/>
      <c r="DH462" s="42"/>
    </row>
    <row r="463" spans="3:112">
      <c r="C463" s="147"/>
      <c r="D463" s="146"/>
      <c r="E463" s="147"/>
      <c r="F463" s="42"/>
      <c r="G463" s="151"/>
      <c r="H463" s="151"/>
      <c r="I463" s="151"/>
      <c r="J463" s="151"/>
      <c r="K463" s="151"/>
      <c r="L463" s="151"/>
      <c r="M463" s="151"/>
      <c r="N463" s="151"/>
      <c r="O463" s="45"/>
      <c r="P463" s="40"/>
      <c r="Q463" s="183"/>
      <c r="R463" s="40"/>
      <c r="S463" s="40"/>
      <c r="T463" s="40"/>
      <c r="U463" s="40"/>
      <c r="V463" s="40"/>
      <c r="W463" s="152"/>
      <c r="X463" s="153"/>
      <c r="Y463" s="70"/>
      <c r="Z463" s="157"/>
      <c r="AA463" s="157"/>
      <c r="AB463" s="45"/>
      <c r="AC463" s="145"/>
      <c r="AD463" s="40"/>
      <c r="AE463" s="42"/>
      <c r="AF463" s="42"/>
      <c r="AG463" s="42"/>
      <c r="AH463" s="146"/>
      <c r="AI463" s="42"/>
      <c r="AJ463" s="146"/>
      <c r="AK463" s="42"/>
      <c r="AL463" s="42"/>
      <c r="AM463" s="42"/>
      <c r="AN463" s="42"/>
      <c r="AO463" s="42"/>
      <c r="AP463" s="42"/>
      <c r="AQ463" s="42"/>
      <c r="AR463" s="40"/>
      <c r="AS463" s="42"/>
      <c r="AT463" s="40"/>
      <c r="AU463" s="42"/>
      <c r="AV463" s="40"/>
      <c r="AW463" s="42"/>
      <c r="AX463" s="40"/>
      <c r="AY463" s="42"/>
      <c r="AZ463" s="40"/>
      <c r="BA463" s="42"/>
      <c r="BB463" s="40"/>
      <c r="BC463" s="42"/>
      <c r="BD463" s="42"/>
      <c r="BE463" s="42"/>
      <c r="BF463" s="147"/>
      <c r="BG463" s="146"/>
      <c r="BH463" s="147"/>
      <c r="BI463" s="42"/>
      <c r="BJ463" s="151"/>
      <c r="BK463" s="151"/>
      <c r="BL463" s="151"/>
      <c r="BM463" s="151"/>
      <c r="BN463" s="151"/>
      <c r="BO463" s="151"/>
      <c r="BP463" s="151"/>
      <c r="BQ463" s="151"/>
      <c r="BR463" s="45"/>
      <c r="BS463" s="40"/>
      <c r="BT463" s="40"/>
      <c r="BU463" s="40"/>
      <c r="BV463" s="40"/>
      <c r="BW463" s="40"/>
      <c r="BX463" s="40"/>
      <c r="BY463" s="40"/>
      <c r="BZ463" s="152"/>
      <c r="CA463" s="153"/>
      <c r="CB463" s="70"/>
      <c r="CC463" s="157"/>
      <c r="CD463" s="157"/>
      <c r="CE463" s="45"/>
      <c r="CF463" s="145"/>
      <c r="CG463" s="40"/>
      <c r="CH463" s="42"/>
      <c r="CI463" s="42"/>
      <c r="CJ463" s="42"/>
      <c r="CK463" s="146"/>
      <c r="CL463" s="42"/>
      <c r="CM463" s="146"/>
      <c r="CN463" s="42"/>
      <c r="CO463" s="42"/>
      <c r="CP463" s="42"/>
      <c r="CQ463" s="42"/>
      <c r="CR463" s="42"/>
      <c r="CS463" s="42"/>
      <c r="CT463" s="42"/>
      <c r="CU463" s="40"/>
      <c r="CV463" s="42"/>
      <c r="CW463" s="40"/>
      <c r="CX463" s="42"/>
      <c r="CY463" s="40"/>
      <c r="CZ463" s="42"/>
      <c r="DA463" s="40"/>
      <c r="DB463" s="42"/>
      <c r="DC463" s="40"/>
      <c r="DD463" s="42"/>
      <c r="DE463" s="40"/>
      <c r="DF463" s="42"/>
      <c r="DG463" s="42"/>
      <c r="DH463" s="42"/>
    </row>
    <row r="464" spans="3:112">
      <c r="C464" s="147"/>
      <c r="D464" s="146"/>
      <c r="E464" s="147"/>
      <c r="F464" s="42"/>
      <c r="G464" s="151"/>
      <c r="H464" s="151"/>
      <c r="I464" s="151"/>
      <c r="J464" s="151"/>
      <c r="K464" s="151"/>
      <c r="L464" s="151"/>
      <c r="M464" s="151"/>
      <c r="N464" s="151"/>
      <c r="O464" s="45"/>
      <c r="P464" s="40"/>
      <c r="Q464" s="183"/>
      <c r="R464" s="40"/>
      <c r="S464" s="40"/>
      <c r="T464" s="40"/>
      <c r="U464" s="40"/>
      <c r="V464" s="40"/>
      <c r="W464" s="152"/>
      <c r="X464" s="153"/>
      <c r="Y464" s="70"/>
      <c r="Z464" s="157"/>
      <c r="AA464" s="157"/>
      <c r="AB464" s="45"/>
      <c r="AC464" s="145"/>
      <c r="AD464" s="40"/>
      <c r="AE464" s="42"/>
      <c r="AF464" s="42"/>
      <c r="AG464" s="42"/>
      <c r="AH464" s="146"/>
      <c r="AI464" s="42"/>
      <c r="AJ464" s="146"/>
      <c r="AK464" s="42"/>
      <c r="AL464" s="42"/>
      <c r="AM464" s="42"/>
      <c r="AN464" s="42"/>
      <c r="AO464" s="42"/>
      <c r="AP464" s="42"/>
      <c r="AQ464" s="42"/>
      <c r="AR464" s="40"/>
      <c r="AS464" s="42"/>
      <c r="AT464" s="40"/>
      <c r="AU464" s="42"/>
      <c r="AV464" s="40"/>
      <c r="AW464" s="42"/>
      <c r="AX464" s="40"/>
      <c r="AY464" s="42"/>
      <c r="AZ464" s="40"/>
      <c r="BA464" s="42"/>
      <c r="BB464" s="40"/>
      <c r="BC464" s="42"/>
      <c r="BD464" s="42"/>
      <c r="BE464" s="42"/>
      <c r="BF464" s="147"/>
      <c r="BG464" s="146"/>
      <c r="BH464" s="147"/>
      <c r="BI464" s="42"/>
      <c r="BJ464" s="151"/>
      <c r="BK464" s="151"/>
      <c r="BL464" s="151"/>
      <c r="BM464" s="151"/>
      <c r="BN464" s="151"/>
      <c r="BO464" s="151"/>
      <c r="BP464" s="151"/>
      <c r="BQ464" s="151"/>
      <c r="BR464" s="45"/>
      <c r="BS464" s="40"/>
      <c r="BT464" s="40"/>
      <c r="BU464" s="40"/>
      <c r="BV464" s="40"/>
      <c r="BW464" s="40"/>
      <c r="BX464" s="40"/>
      <c r="BY464" s="40"/>
      <c r="BZ464" s="152"/>
      <c r="CA464" s="153"/>
      <c r="CB464" s="70"/>
      <c r="CC464" s="157"/>
      <c r="CD464" s="157"/>
      <c r="CE464" s="45"/>
      <c r="CF464" s="145"/>
      <c r="CG464" s="40"/>
      <c r="CH464" s="42"/>
      <c r="CI464" s="42"/>
      <c r="CJ464" s="42"/>
      <c r="CK464" s="146"/>
      <c r="CL464" s="42"/>
      <c r="CM464" s="146"/>
      <c r="CN464" s="42"/>
      <c r="CO464" s="42"/>
      <c r="CP464" s="42"/>
      <c r="CQ464" s="42"/>
      <c r="CR464" s="42"/>
      <c r="CS464" s="42"/>
      <c r="CT464" s="42"/>
      <c r="CU464" s="40"/>
      <c r="CV464" s="42"/>
      <c r="CW464" s="40"/>
      <c r="CX464" s="42"/>
      <c r="CY464" s="40"/>
      <c r="CZ464" s="42"/>
      <c r="DA464" s="40"/>
      <c r="DB464" s="42"/>
      <c r="DC464" s="40"/>
      <c r="DD464" s="42"/>
      <c r="DE464" s="40"/>
      <c r="DF464" s="42"/>
      <c r="DG464" s="42"/>
      <c r="DH464" s="42"/>
    </row>
    <row r="465" spans="3:112">
      <c r="C465" s="147"/>
      <c r="D465" s="146"/>
      <c r="E465" s="147"/>
      <c r="F465" s="42"/>
      <c r="G465" s="151"/>
      <c r="H465" s="151"/>
      <c r="I465" s="151"/>
      <c r="J465" s="151"/>
      <c r="K465" s="151"/>
      <c r="L465" s="151"/>
      <c r="M465" s="151"/>
      <c r="N465" s="151"/>
      <c r="O465" s="45"/>
      <c r="P465" s="40"/>
      <c r="Q465" s="183"/>
      <c r="R465" s="40"/>
      <c r="S465" s="40"/>
      <c r="T465" s="40"/>
      <c r="U465" s="40"/>
      <c r="V465" s="40"/>
      <c r="W465" s="152"/>
      <c r="X465" s="153"/>
      <c r="Y465" s="70"/>
      <c r="Z465" s="157"/>
      <c r="AA465" s="157"/>
      <c r="AB465" s="45"/>
      <c r="AC465" s="145"/>
      <c r="AD465" s="40"/>
      <c r="AE465" s="42"/>
      <c r="AF465" s="42"/>
      <c r="AG465" s="42"/>
      <c r="AH465" s="146"/>
      <c r="AI465" s="42"/>
      <c r="AJ465" s="146"/>
      <c r="AK465" s="42"/>
      <c r="AL465" s="42"/>
      <c r="AM465" s="42"/>
      <c r="AN465" s="42"/>
      <c r="AO465" s="42"/>
      <c r="AP465" s="42"/>
      <c r="AQ465" s="42"/>
      <c r="AR465" s="40"/>
      <c r="AS465" s="42"/>
      <c r="AT465" s="40"/>
      <c r="AU465" s="42"/>
      <c r="AV465" s="40"/>
      <c r="AW465" s="42"/>
      <c r="AX465" s="40"/>
      <c r="AY465" s="42"/>
      <c r="AZ465" s="40"/>
      <c r="BA465" s="42"/>
      <c r="BB465" s="40"/>
      <c r="BC465" s="42"/>
      <c r="BD465" s="42"/>
      <c r="BE465" s="42"/>
      <c r="BF465" s="147"/>
      <c r="BG465" s="146"/>
      <c r="BH465" s="147"/>
      <c r="BI465" s="42"/>
      <c r="BJ465" s="151"/>
      <c r="BK465" s="151"/>
      <c r="BL465" s="151"/>
      <c r="BM465" s="151"/>
      <c r="BN465" s="151"/>
      <c r="BO465" s="151"/>
      <c r="BP465" s="151"/>
      <c r="BQ465" s="151"/>
      <c r="BR465" s="45"/>
      <c r="BS465" s="40"/>
      <c r="BT465" s="40"/>
      <c r="BU465" s="40"/>
      <c r="BV465" s="40"/>
      <c r="BW465" s="40"/>
      <c r="BX465" s="40"/>
      <c r="BY465" s="40"/>
      <c r="BZ465" s="152"/>
      <c r="CA465" s="153"/>
      <c r="CB465" s="70"/>
      <c r="CC465" s="157"/>
      <c r="CD465" s="157"/>
      <c r="CE465" s="45"/>
      <c r="CF465" s="145"/>
      <c r="CG465" s="40"/>
      <c r="CH465" s="42"/>
      <c r="CI465" s="42"/>
      <c r="CJ465" s="42"/>
      <c r="CK465" s="146"/>
      <c r="CL465" s="42"/>
      <c r="CM465" s="146"/>
      <c r="CN465" s="42"/>
      <c r="CO465" s="42"/>
      <c r="CP465" s="42"/>
      <c r="CQ465" s="42"/>
      <c r="CR465" s="42"/>
      <c r="CS465" s="42"/>
      <c r="CT465" s="42"/>
      <c r="CU465" s="40"/>
      <c r="CV465" s="42"/>
      <c r="CW465" s="40"/>
      <c r="CX465" s="42"/>
      <c r="CY465" s="40"/>
      <c r="CZ465" s="42"/>
      <c r="DA465" s="40"/>
      <c r="DB465" s="42"/>
      <c r="DC465" s="40"/>
      <c r="DD465" s="42"/>
      <c r="DE465" s="40"/>
      <c r="DF465" s="42"/>
      <c r="DG465" s="42"/>
      <c r="DH465" s="42"/>
    </row>
    <row r="466" spans="3:112">
      <c r="C466" s="147"/>
      <c r="D466" s="146"/>
      <c r="E466" s="147"/>
      <c r="F466" s="42"/>
      <c r="G466" s="151"/>
      <c r="H466" s="151"/>
      <c r="I466" s="151"/>
      <c r="J466" s="151"/>
      <c r="K466" s="151"/>
      <c r="L466" s="151"/>
      <c r="M466" s="151"/>
      <c r="N466" s="151"/>
      <c r="O466" s="45"/>
      <c r="P466" s="40"/>
      <c r="Q466" s="183"/>
      <c r="R466" s="40"/>
      <c r="S466" s="40"/>
      <c r="T466" s="40"/>
      <c r="U466" s="40"/>
      <c r="V466" s="40"/>
      <c r="W466" s="152"/>
      <c r="X466" s="153"/>
      <c r="Y466" s="70"/>
      <c r="Z466" s="157"/>
      <c r="AA466" s="157"/>
      <c r="AB466" s="45"/>
      <c r="AC466" s="145"/>
      <c r="AD466" s="40"/>
      <c r="AE466" s="42"/>
      <c r="AF466" s="42"/>
      <c r="AG466" s="42"/>
      <c r="AH466" s="146"/>
      <c r="AI466" s="42"/>
      <c r="AJ466" s="146"/>
      <c r="AK466" s="42"/>
      <c r="AL466" s="42"/>
      <c r="AM466" s="42"/>
      <c r="AN466" s="42"/>
      <c r="AO466" s="42"/>
      <c r="AP466" s="42"/>
      <c r="AQ466" s="42"/>
      <c r="AR466" s="40"/>
      <c r="AS466" s="42"/>
      <c r="AT466" s="40"/>
      <c r="AU466" s="42"/>
      <c r="AV466" s="40"/>
      <c r="AW466" s="42"/>
      <c r="AX466" s="40"/>
      <c r="AY466" s="42"/>
      <c r="AZ466" s="40"/>
      <c r="BA466" s="42"/>
      <c r="BB466" s="40"/>
      <c r="BC466" s="42"/>
      <c r="BD466" s="42"/>
      <c r="BE466" s="42"/>
      <c r="BF466" s="147"/>
      <c r="BG466" s="146"/>
      <c r="BH466" s="147"/>
      <c r="BI466" s="42"/>
      <c r="BJ466" s="151"/>
      <c r="BK466" s="151"/>
      <c r="BL466" s="151"/>
      <c r="BM466" s="151"/>
      <c r="BN466" s="151"/>
      <c r="BO466" s="151"/>
      <c r="BP466" s="151"/>
      <c r="BQ466" s="151"/>
      <c r="BR466" s="45"/>
      <c r="BS466" s="40"/>
      <c r="BT466" s="40"/>
      <c r="BU466" s="40"/>
      <c r="BV466" s="40"/>
      <c r="BW466" s="40"/>
      <c r="BX466" s="40"/>
      <c r="BY466" s="40"/>
      <c r="BZ466" s="152"/>
      <c r="CA466" s="153"/>
      <c r="CB466" s="70"/>
      <c r="CC466" s="157"/>
      <c r="CD466" s="157"/>
      <c r="CE466" s="45"/>
      <c r="CF466" s="145"/>
      <c r="CG466" s="40"/>
      <c r="CH466" s="42"/>
      <c r="CI466" s="42"/>
      <c r="CJ466" s="42"/>
      <c r="CK466" s="146"/>
      <c r="CL466" s="42"/>
      <c r="CM466" s="146"/>
      <c r="CN466" s="42"/>
      <c r="CO466" s="42"/>
      <c r="CP466" s="42"/>
      <c r="CQ466" s="42"/>
      <c r="CR466" s="42"/>
      <c r="CS466" s="42"/>
      <c r="CT466" s="42"/>
      <c r="CU466" s="40"/>
      <c r="CV466" s="42"/>
      <c r="CW466" s="40"/>
      <c r="CX466" s="42"/>
      <c r="CY466" s="40"/>
      <c r="CZ466" s="42"/>
      <c r="DA466" s="40"/>
      <c r="DB466" s="42"/>
      <c r="DC466" s="40"/>
      <c r="DD466" s="42"/>
      <c r="DE466" s="40"/>
      <c r="DF466" s="42"/>
      <c r="DG466" s="42"/>
      <c r="DH466" s="42"/>
    </row>
    <row r="467" spans="3:112">
      <c r="C467" s="147"/>
      <c r="D467" s="146"/>
      <c r="E467" s="147"/>
      <c r="F467" s="42"/>
      <c r="G467" s="151"/>
      <c r="H467" s="151"/>
      <c r="I467" s="151"/>
      <c r="J467" s="151"/>
      <c r="K467" s="151"/>
      <c r="L467" s="151"/>
      <c r="M467" s="151"/>
      <c r="N467" s="151"/>
      <c r="O467" s="45"/>
      <c r="P467" s="40"/>
      <c r="Q467" s="183"/>
      <c r="R467" s="40"/>
      <c r="S467" s="40"/>
      <c r="T467" s="40"/>
      <c r="U467" s="40"/>
      <c r="V467" s="40"/>
      <c r="W467" s="152"/>
      <c r="X467" s="153"/>
      <c r="Y467" s="70"/>
      <c r="Z467" s="157"/>
      <c r="AA467" s="157"/>
      <c r="AB467" s="45"/>
      <c r="AC467" s="145"/>
      <c r="AD467" s="40"/>
      <c r="AE467" s="42"/>
      <c r="AF467" s="42"/>
      <c r="AG467" s="42"/>
      <c r="AH467" s="146"/>
      <c r="AI467" s="42"/>
      <c r="AJ467" s="146"/>
      <c r="AK467" s="42"/>
      <c r="AL467" s="42"/>
      <c r="AM467" s="42"/>
      <c r="AN467" s="42"/>
      <c r="AO467" s="42"/>
      <c r="AP467" s="42"/>
      <c r="AQ467" s="42"/>
      <c r="AR467" s="40"/>
      <c r="AS467" s="42"/>
      <c r="AT467" s="40"/>
      <c r="AU467" s="42"/>
      <c r="AV467" s="40"/>
      <c r="AW467" s="42"/>
      <c r="AX467" s="40"/>
      <c r="AY467" s="42"/>
      <c r="AZ467" s="40"/>
      <c r="BA467" s="42"/>
      <c r="BB467" s="40"/>
      <c r="BC467" s="42"/>
      <c r="BD467" s="42"/>
      <c r="BE467" s="42"/>
      <c r="BF467" s="147"/>
      <c r="BG467" s="146"/>
      <c r="BH467" s="147"/>
      <c r="BI467" s="42"/>
      <c r="BJ467" s="151"/>
      <c r="BK467" s="151"/>
      <c r="BL467" s="151"/>
      <c r="BM467" s="151"/>
      <c r="BN467" s="151"/>
      <c r="BO467" s="151"/>
      <c r="BP467" s="151"/>
      <c r="BQ467" s="151"/>
      <c r="BR467" s="45"/>
      <c r="BS467" s="40"/>
      <c r="BT467" s="40"/>
      <c r="BU467" s="40"/>
      <c r="BV467" s="40"/>
      <c r="BW467" s="40"/>
      <c r="BX467" s="40"/>
      <c r="BY467" s="40"/>
      <c r="BZ467" s="152"/>
      <c r="CA467" s="153"/>
      <c r="CB467" s="70"/>
      <c r="CC467" s="157"/>
      <c r="CD467" s="157"/>
      <c r="CE467" s="45"/>
      <c r="CF467" s="145"/>
      <c r="CG467" s="40"/>
      <c r="CH467" s="42"/>
      <c r="CI467" s="42"/>
      <c r="CJ467" s="42"/>
      <c r="CK467" s="146"/>
      <c r="CL467" s="42"/>
      <c r="CM467" s="146"/>
      <c r="CN467" s="42"/>
      <c r="CO467" s="42"/>
      <c r="CP467" s="42"/>
      <c r="CQ467" s="42"/>
      <c r="CR467" s="42"/>
      <c r="CS467" s="42"/>
      <c r="CT467" s="42"/>
      <c r="CU467" s="40"/>
      <c r="CV467" s="42"/>
      <c r="CW467" s="40"/>
      <c r="CX467" s="42"/>
      <c r="CY467" s="40"/>
      <c r="CZ467" s="42"/>
      <c r="DA467" s="40"/>
      <c r="DB467" s="42"/>
      <c r="DC467" s="40"/>
      <c r="DD467" s="42"/>
      <c r="DE467" s="40"/>
      <c r="DF467" s="42"/>
      <c r="DG467" s="42"/>
      <c r="DH467" s="42"/>
    </row>
    <row r="468" spans="3:112">
      <c r="C468" s="147"/>
      <c r="D468" s="146"/>
      <c r="E468" s="147"/>
      <c r="F468" s="42"/>
      <c r="G468" s="151"/>
      <c r="H468" s="151"/>
      <c r="I468" s="151"/>
      <c r="J468" s="151"/>
      <c r="K468" s="151"/>
      <c r="L468" s="151"/>
      <c r="M468" s="151"/>
      <c r="N468" s="151"/>
      <c r="O468" s="45"/>
      <c r="P468" s="40"/>
      <c r="Q468" s="183"/>
      <c r="R468" s="40"/>
      <c r="S468" s="40"/>
      <c r="T468" s="40"/>
      <c r="U468" s="40"/>
      <c r="V468" s="40"/>
      <c r="W468" s="152"/>
      <c r="X468" s="153"/>
      <c r="Y468" s="70"/>
      <c r="Z468" s="157"/>
      <c r="AA468" s="157"/>
      <c r="AB468" s="45"/>
      <c r="AC468" s="145"/>
      <c r="AD468" s="40"/>
      <c r="AE468" s="42"/>
      <c r="AF468" s="42"/>
      <c r="AG468" s="42"/>
      <c r="AH468" s="146"/>
      <c r="AI468" s="42"/>
      <c r="AJ468" s="146"/>
      <c r="AK468" s="42"/>
      <c r="AL468" s="42"/>
      <c r="AM468" s="42"/>
      <c r="AN468" s="42"/>
      <c r="AO468" s="42"/>
      <c r="AP468" s="42"/>
      <c r="AQ468" s="42"/>
      <c r="AR468" s="40"/>
      <c r="AS468" s="42"/>
      <c r="AT468" s="40"/>
      <c r="AU468" s="42"/>
      <c r="AV468" s="40"/>
      <c r="AW468" s="42"/>
      <c r="AX468" s="40"/>
      <c r="AY468" s="42"/>
      <c r="AZ468" s="40"/>
      <c r="BA468" s="42"/>
      <c r="BB468" s="40"/>
      <c r="BC468" s="42"/>
      <c r="BD468" s="42"/>
      <c r="BE468" s="42"/>
      <c r="BF468" s="147"/>
      <c r="BG468" s="146"/>
      <c r="BH468" s="147"/>
      <c r="BI468" s="42"/>
      <c r="BJ468" s="151"/>
      <c r="BK468" s="151"/>
      <c r="BL468" s="151"/>
      <c r="BM468" s="151"/>
      <c r="BN468" s="151"/>
      <c r="BO468" s="151"/>
      <c r="BP468" s="151"/>
      <c r="BQ468" s="151"/>
      <c r="BR468" s="45"/>
      <c r="BS468" s="40"/>
      <c r="BT468" s="40"/>
      <c r="BU468" s="40"/>
      <c r="BV468" s="40"/>
      <c r="BW468" s="40"/>
      <c r="BX468" s="40"/>
      <c r="BY468" s="40"/>
      <c r="BZ468" s="152"/>
      <c r="CA468" s="153"/>
      <c r="CB468" s="70"/>
      <c r="CC468" s="157"/>
      <c r="CD468" s="157"/>
      <c r="CE468" s="45"/>
      <c r="CF468" s="145"/>
      <c r="CG468" s="40"/>
      <c r="CH468" s="42"/>
      <c r="CI468" s="42"/>
      <c r="CJ468" s="42"/>
      <c r="CK468" s="146"/>
      <c r="CL468" s="42"/>
      <c r="CM468" s="146"/>
      <c r="CN468" s="42"/>
      <c r="CO468" s="42"/>
      <c r="CP468" s="42"/>
      <c r="CQ468" s="42"/>
      <c r="CR468" s="42"/>
      <c r="CS468" s="42"/>
      <c r="CT468" s="42"/>
      <c r="CU468" s="40"/>
      <c r="CV468" s="42"/>
      <c r="CW468" s="40"/>
      <c r="CX468" s="42"/>
      <c r="CY468" s="40"/>
      <c r="CZ468" s="42"/>
      <c r="DA468" s="40"/>
      <c r="DB468" s="42"/>
      <c r="DC468" s="40"/>
      <c r="DD468" s="42"/>
      <c r="DE468" s="40"/>
      <c r="DF468" s="42"/>
      <c r="DG468" s="42"/>
      <c r="DH468" s="42"/>
    </row>
    <row r="469" spans="3:112">
      <c r="C469" s="147"/>
      <c r="D469" s="146"/>
      <c r="E469" s="147"/>
      <c r="F469" s="42"/>
      <c r="G469" s="151"/>
      <c r="H469" s="151"/>
      <c r="I469" s="151"/>
      <c r="J469" s="151"/>
      <c r="K469" s="151"/>
      <c r="L469" s="151"/>
      <c r="M469" s="151"/>
      <c r="N469" s="151"/>
      <c r="O469" s="45"/>
      <c r="P469" s="40"/>
      <c r="Q469" s="183"/>
      <c r="R469" s="40"/>
      <c r="S469" s="40"/>
      <c r="T469" s="40"/>
      <c r="U469" s="40"/>
      <c r="V469" s="40"/>
      <c r="W469" s="152"/>
      <c r="X469" s="153"/>
      <c r="Y469" s="70"/>
      <c r="Z469" s="157"/>
      <c r="AA469" s="157"/>
      <c r="AB469" s="45"/>
      <c r="AC469" s="145"/>
      <c r="AD469" s="40"/>
      <c r="AE469" s="42"/>
      <c r="AF469" s="42"/>
      <c r="AG469" s="42"/>
      <c r="AH469" s="146"/>
      <c r="AI469" s="42"/>
      <c r="AJ469" s="146"/>
      <c r="AK469" s="42"/>
      <c r="AL469" s="42"/>
      <c r="AM469" s="42"/>
      <c r="AN469" s="42"/>
      <c r="AO469" s="42"/>
      <c r="AP469" s="42"/>
      <c r="AQ469" s="42"/>
      <c r="AR469" s="40"/>
      <c r="AS469" s="42"/>
      <c r="AT469" s="40"/>
      <c r="AU469" s="42"/>
      <c r="AV469" s="40"/>
      <c r="AW469" s="42"/>
      <c r="AX469" s="40"/>
      <c r="AY469" s="42"/>
      <c r="AZ469" s="40"/>
      <c r="BA469" s="42"/>
      <c r="BB469" s="40"/>
      <c r="BC469" s="42"/>
      <c r="BD469" s="42"/>
      <c r="BE469" s="42"/>
      <c r="BF469" s="147"/>
      <c r="BG469" s="146"/>
      <c r="BH469" s="147"/>
      <c r="BI469" s="42"/>
      <c r="BJ469" s="151"/>
      <c r="BK469" s="151"/>
      <c r="BL469" s="151"/>
      <c r="BM469" s="151"/>
      <c r="BN469" s="151"/>
      <c r="BO469" s="151"/>
      <c r="BP469" s="151"/>
      <c r="BQ469" s="151"/>
      <c r="BR469" s="45"/>
      <c r="BS469" s="40"/>
      <c r="BT469" s="40"/>
      <c r="BU469" s="40"/>
      <c r="BV469" s="40"/>
      <c r="BW469" s="40"/>
      <c r="BX469" s="40"/>
      <c r="BY469" s="40"/>
      <c r="BZ469" s="152"/>
      <c r="CA469" s="153"/>
      <c r="CB469" s="70"/>
      <c r="CC469" s="157"/>
      <c r="CD469" s="157"/>
      <c r="CE469" s="45"/>
      <c r="CF469" s="145"/>
      <c r="CG469" s="40"/>
      <c r="CH469" s="42"/>
      <c r="CI469" s="42"/>
      <c r="CJ469" s="42"/>
      <c r="CK469" s="146"/>
      <c r="CL469" s="42"/>
      <c r="CM469" s="146"/>
      <c r="CN469" s="42"/>
      <c r="CO469" s="42"/>
      <c r="CP469" s="42"/>
      <c r="CQ469" s="42"/>
      <c r="CR469" s="42"/>
      <c r="CS469" s="42"/>
      <c r="CT469" s="42"/>
      <c r="CU469" s="40"/>
      <c r="CV469" s="42"/>
      <c r="CW469" s="40"/>
      <c r="CX469" s="42"/>
      <c r="CY469" s="40"/>
      <c r="CZ469" s="42"/>
      <c r="DA469" s="40"/>
      <c r="DB469" s="42"/>
      <c r="DC469" s="40"/>
      <c r="DD469" s="42"/>
      <c r="DE469" s="40"/>
      <c r="DF469" s="42"/>
      <c r="DG469" s="42"/>
      <c r="DH469" s="42"/>
    </row>
    <row r="470" spans="3:112">
      <c r="C470" s="147"/>
      <c r="D470" s="146"/>
      <c r="E470" s="147"/>
      <c r="F470" s="42"/>
      <c r="G470" s="151"/>
      <c r="H470" s="151"/>
      <c r="I470" s="151"/>
      <c r="J470" s="151"/>
      <c r="K470" s="151"/>
      <c r="L470" s="151"/>
      <c r="M470" s="151"/>
      <c r="N470" s="151"/>
      <c r="O470" s="45"/>
      <c r="P470" s="40"/>
      <c r="Q470" s="183"/>
      <c r="R470" s="40"/>
      <c r="S470" s="40"/>
      <c r="T470" s="40"/>
      <c r="U470" s="40"/>
      <c r="V470" s="40"/>
      <c r="W470" s="152"/>
      <c r="X470" s="153"/>
      <c r="Y470" s="70"/>
      <c r="Z470" s="157"/>
      <c r="AA470" s="157"/>
      <c r="AB470" s="45"/>
      <c r="AC470" s="145"/>
      <c r="AD470" s="40"/>
      <c r="AE470" s="42"/>
      <c r="AF470" s="42"/>
      <c r="AG470" s="42"/>
      <c r="AH470" s="146"/>
      <c r="AI470" s="42"/>
      <c r="AJ470" s="146"/>
      <c r="AK470" s="42"/>
      <c r="AL470" s="42"/>
      <c r="AM470" s="42"/>
      <c r="AN470" s="42"/>
      <c r="AO470" s="42"/>
      <c r="AP470" s="42"/>
      <c r="AQ470" s="42"/>
      <c r="AR470" s="40"/>
      <c r="AS470" s="42"/>
      <c r="AT470" s="40"/>
      <c r="AU470" s="42"/>
      <c r="AV470" s="40"/>
      <c r="AW470" s="42"/>
      <c r="AX470" s="40"/>
      <c r="AY470" s="42"/>
      <c r="AZ470" s="40"/>
      <c r="BA470" s="42"/>
      <c r="BB470" s="40"/>
      <c r="BC470" s="42"/>
      <c r="BD470" s="42"/>
      <c r="BE470" s="42"/>
      <c r="BF470" s="147"/>
      <c r="BG470" s="146"/>
      <c r="BH470" s="147"/>
      <c r="BI470" s="42"/>
      <c r="BJ470" s="151"/>
      <c r="BK470" s="151"/>
      <c r="BL470" s="151"/>
      <c r="BM470" s="151"/>
      <c r="BN470" s="151"/>
      <c r="BO470" s="151"/>
      <c r="BP470" s="151"/>
      <c r="BQ470" s="151"/>
      <c r="BR470" s="45"/>
      <c r="BS470" s="40"/>
      <c r="BT470" s="40"/>
      <c r="BU470" s="40"/>
      <c r="BV470" s="40"/>
      <c r="BW470" s="40"/>
      <c r="BX470" s="40"/>
      <c r="BY470" s="40"/>
      <c r="BZ470" s="152"/>
      <c r="CA470" s="153"/>
      <c r="CB470" s="70"/>
      <c r="CC470" s="157"/>
      <c r="CD470" s="157"/>
      <c r="CE470" s="45"/>
      <c r="CF470" s="145"/>
      <c r="CG470" s="40"/>
      <c r="CH470" s="42"/>
      <c r="CI470" s="42"/>
      <c r="CJ470" s="42"/>
      <c r="CK470" s="146"/>
      <c r="CL470" s="42"/>
      <c r="CM470" s="146"/>
      <c r="CN470" s="42"/>
      <c r="CO470" s="42"/>
      <c r="CP470" s="42"/>
      <c r="CQ470" s="42"/>
      <c r="CR470" s="42"/>
      <c r="CS470" s="42"/>
      <c r="CT470" s="42"/>
      <c r="CU470" s="40"/>
      <c r="CV470" s="42"/>
      <c r="CW470" s="40"/>
      <c r="CX470" s="42"/>
      <c r="CY470" s="40"/>
      <c r="CZ470" s="42"/>
      <c r="DA470" s="40"/>
      <c r="DB470" s="42"/>
      <c r="DC470" s="40"/>
      <c r="DD470" s="42"/>
      <c r="DE470" s="40"/>
      <c r="DF470" s="42"/>
      <c r="DG470" s="42"/>
      <c r="DH470" s="42"/>
    </row>
    <row r="471" spans="3:112">
      <c r="C471" s="147"/>
      <c r="D471" s="146"/>
      <c r="E471" s="147"/>
      <c r="F471" s="42"/>
      <c r="G471" s="151"/>
      <c r="H471" s="151"/>
      <c r="I471" s="151"/>
      <c r="J471" s="151"/>
      <c r="K471" s="151"/>
      <c r="L471" s="151"/>
      <c r="M471" s="151"/>
      <c r="N471" s="151"/>
      <c r="O471" s="45"/>
      <c r="P471" s="40"/>
      <c r="Q471" s="183"/>
      <c r="R471" s="40"/>
      <c r="S471" s="40"/>
      <c r="T471" s="40"/>
      <c r="U471" s="40"/>
      <c r="V471" s="40"/>
      <c r="W471" s="152"/>
      <c r="X471" s="153"/>
      <c r="Y471" s="70"/>
      <c r="Z471" s="157"/>
      <c r="AA471" s="157"/>
      <c r="AB471" s="45"/>
      <c r="AC471" s="145"/>
      <c r="AD471" s="40"/>
      <c r="AE471" s="42"/>
      <c r="AF471" s="42"/>
      <c r="AG471" s="42"/>
      <c r="AH471" s="146"/>
      <c r="AI471" s="42"/>
      <c r="AJ471" s="146"/>
      <c r="AK471" s="42"/>
      <c r="AL471" s="42"/>
      <c r="AM471" s="42"/>
      <c r="AN471" s="42"/>
      <c r="AO471" s="42"/>
      <c r="AP471" s="42"/>
      <c r="AQ471" s="42"/>
      <c r="AR471" s="40"/>
      <c r="AS471" s="42"/>
      <c r="AT471" s="40"/>
      <c r="AU471" s="42"/>
      <c r="AV471" s="40"/>
      <c r="AW471" s="42"/>
      <c r="AX471" s="40"/>
      <c r="AY471" s="42"/>
      <c r="AZ471" s="40"/>
      <c r="BA471" s="42"/>
      <c r="BB471" s="40"/>
      <c r="BC471" s="42"/>
      <c r="BD471" s="42"/>
      <c r="BE471" s="42"/>
      <c r="BF471" s="147"/>
      <c r="BG471" s="146"/>
      <c r="BH471" s="147"/>
      <c r="BI471" s="42"/>
      <c r="BJ471" s="151"/>
      <c r="BK471" s="151"/>
      <c r="BL471" s="151"/>
      <c r="BM471" s="151"/>
      <c r="BN471" s="151"/>
      <c r="BO471" s="151"/>
      <c r="BP471" s="151"/>
      <c r="BQ471" s="151"/>
      <c r="BR471" s="45"/>
      <c r="BS471" s="40"/>
      <c r="BT471" s="40"/>
      <c r="BU471" s="40"/>
      <c r="BV471" s="40"/>
      <c r="BW471" s="40"/>
      <c r="BX471" s="40"/>
      <c r="BY471" s="40"/>
      <c r="BZ471" s="152"/>
      <c r="CA471" s="153"/>
      <c r="CB471" s="70"/>
      <c r="CC471" s="157"/>
      <c r="CD471" s="157"/>
      <c r="CE471" s="45"/>
      <c r="CF471" s="145"/>
      <c r="CG471" s="40"/>
      <c r="CH471" s="42"/>
      <c r="CI471" s="42"/>
      <c r="CJ471" s="42"/>
      <c r="CK471" s="146"/>
      <c r="CL471" s="42"/>
      <c r="CM471" s="146"/>
      <c r="CN471" s="42"/>
      <c r="CO471" s="42"/>
      <c r="CP471" s="42"/>
      <c r="CQ471" s="42"/>
      <c r="CR471" s="42"/>
      <c r="CS471" s="42"/>
      <c r="CT471" s="42"/>
      <c r="CU471" s="40"/>
      <c r="CV471" s="42"/>
      <c r="CW471" s="40"/>
      <c r="CX471" s="42"/>
      <c r="CY471" s="40"/>
      <c r="CZ471" s="42"/>
      <c r="DA471" s="40"/>
      <c r="DB471" s="42"/>
      <c r="DC471" s="40"/>
      <c r="DD471" s="42"/>
      <c r="DE471" s="40"/>
      <c r="DF471" s="42"/>
      <c r="DG471" s="42"/>
      <c r="DH471" s="42"/>
    </row>
    <row r="472" spans="3:112">
      <c r="C472" s="147"/>
      <c r="D472" s="146"/>
      <c r="E472" s="147"/>
      <c r="F472" s="42"/>
      <c r="G472" s="151"/>
      <c r="H472" s="151"/>
      <c r="I472" s="151"/>
      <c r="J472" s="151"/>
      <c r="K472" s="151"/>
      <c r="L472" s="151"/>
      <c r="M472" s="151"/>
      <c r="N472" s="151"/>
      <c r="O472" s="45"/>
      <c r="P472" s="40"/>
      <c r="Q472" s="183"/>
      <c r="R472" s="40"/>
      <c r="S472" s="40"/>
      <c r="T472" s="40"/>
      <c r="U472" s="40"/>
      <c r="V472" s="40"/>
      <c r="W472" s="152"/>
      <c r="X472" s="153"/>
      <c r="Y472" s="70"/>
      <c r="Z472" s="157"/>
      <c r="AA472" s="157"/>
      <c r="AB472" s="45"/>
      <c r="AC472" s="145"/>
      <c r="AD472" s="40"/>
      <c r="AE472" s="42"/>
      <c r="AF472" s="42"/>
      <c r="AG472" s="42"/>
      <c r="AH472" s="146"/>
      <c r="AI472" s="42"/>
      <c r="AJ472" s="146"/>
      <c r="AK472" s="42"/>
      <c r="AL472" s="42"/>
      <c r="AM472" s="42"/>
      <c r="AN472" s="42"/>
      <c r="AO472" s="42"/>
      <c r="AP472" s="42"/>
      <c r="AQ472" s="42"/>
      <c r="AR472" s="40"/>
      <c r="AS472" s="42"/>
      <c r="AT472" s="40"/>
      <c r="AU472" s="42"/>
      <c r="AV472" s="40"/>
      <c r="AW472" s="42"/>
      <c r="AX472" s="40"/>
      <c r="AY472" s="42"/>
      <c r="AZ472" s="40"/>
      <c r="BA472" s="42"/>
      <c r="BB472" s="40"/>
      <c r="BC472" s="42"/>
      <c r="BD472" s="42"/>
      <c r="BE472" s="42"/>
      <c r="BF472" s="147"/>
      <c r="BG472" s="146"/>
      <c r="BH472" s="147"/>
      <c r="BI472" s="42"/>
      <c r="BJ472" s="151"/>
      <c r="BK472" s="151"/>
      <c r="BL472" s="151"/>
      <c r="BM472" s="151"/>
      <c r="BN472" s="151"/>
      <c r="BO472" s="151"/>
      <c r="BP472" s="151"/>
      <c r="BQ472" s="151"/>
      <c r="BR472" s="45"/>
      <c r="BS472" s="40"/>
      <c r="BT472" s="40"/>
      <c r="BU472" s="40"/>
      <c r="BV472" s="40"/>
      <c r="BW472" s="40"/>
      <c r="BX472" s="40"/>
      <c r="BY472" s="40"/>
      <c r="BZ472" s="152"/>
      <c r="CA472" s="153"/>
      <c r="CB472" s="70"/>
      <c r="CC472" s="157"/>
      <c r="CD472" s="157"/>
      <c r="CE472" s="45"/>
      <c r="CF472" s="145"/>
      <c r="CG472" s="40"/>
      <c r="CH472" s="42"/>
      <c r="CI472" s="42"/>
      <c r="CJ472" s="42"/>
      <c r="CK472" s="146"/>
      <c r="CL472" s="42"/>
      <c r="CM472" s="146"/>
      <c r="CN472" s="42"/>
      <c r="CO472" s="42"/>
      <c r="CP472" s="42"/>
      <c r="CQ472" s="42"/>
      <c r="CR472" s="42"/>
      <c r="CS472" s="42"/>
      <c r="CT472" s="42"/>
      <c r="CU472" s="40"/>
      <c r="CV472" s="42"/>
      <c r="CW472" s="40"/>
      <c r="CX472" s="42"/>
      <c r="CY472" s="40"/>
      <c r="CZ472" s="42"/>
      <c r="DA472" s="40"/>
      <c r="DB472" s="42"/>
      <c r="DC472" s="40"/>
      <c r="DD472" s="42"/>
      <c r="DE472" s="40"/>
      <c r="DF472" s="42"/>
      <c r="DG472" s="42"/>
      <c r="DH472" s="42"/>
    </row>
    <row r="473" spans="3:112">
      <c r="C473" s="147"/>
      <c r="D473" s="146"/>
      <c r="E473" s="147"/>
      <c r="F473" s="42"/>
      <c r="G473" s="151"/>
      <c r="H473" s="151"/>
      <c r="I473" s="151"/>
      <c r="J473" s="151"/>
      <c r="K473" s="151"/>
      <c r="L473" s="151"/>
      <c r="M473" s="151"/>
      <c r="N473" s="151"/>
      <c r="O473" s="45"/>
      <c r="P473" s="40"/>
      <c r="Q473" s="183"/>
      <c r="R473" s="40"/>
      <c r="S473" s="40"/>
      <c r="T473" s="40"/>
      <c r="U473" s="40"/>
      <c r="V473" s="40"/>
      <c r="W473" s="152"/>
      <c r="X473" s="153"/>
      <c r="Y473" s="70"/>
      <c r="Z473" s="157"/>
      <c r="AA473" s="157"/>
      <c r="AB473" s="45"/>
      <c r="AC473" s="145"/>
      <c r="AD473" s="40"/>
      <c r="AE473" s="42"/>
      <c r="AF473" s="42"/>
      <c r="AG473" s="42"/>
      <c r="AH473" s="146"/>
      <c r="AI473" s="42"/>
      <c r="AJ473" s="146"/>
      <c r="AK473" s="42"/>
      <c r="AL473" s="42"/>
      <c r="AM473" s="42"/>
      <c r="AN473" s="42"/>
      <c r="AO473" s="42"/>
      <c r="AP473" s="42"/>
      <c r="AQ473" s="42"/>
      <c r="AR473" s="40"/>
      <c r="AS473" s="42"/>
      <c r="AT473" s="40"/>
      <c r="AU473" s="42"/>
      <c r="AV473" s="40"/>
      <c r="AW473" s="42"/>
      <c r="AX473" s="40"/>
      <c r="AY473" s="42"/>
      <c r="AZ473" s="40"/>
      <c r="BA473" s="42"/>
      <c r="BB473" s="40"/>
      <c r="BC473" s="42"/>
      <c r="BD473" s="42"/>
      <c r="BE473" s="42"/>
      <c r="BF473" s="147"/>
      <c r="BG473" s="146"/>
      <c r="BH473" s="147"/>
      <c r="BI473" s="42"/>
      <c r="BJ473" s="151"/>
      <c r="BK473" s="151"/>
      <c r="BL473" s="151"/>
      <c r="BM473" s="151"/>
      <c r="BN473" s="151"/>
      <c r="BO473" s="151"/>
      <c r="BP473" s="151"/>
      <c r="BQ473" s="151"/>
      <c r="BR473" s="45"/>
      <c r="BS473" s="40"/>
      <c r="BT473" s="40"/>
      <c r="BU473" s="40"/>
      <c r="BV473" s="40"/>
      <c r="BW473" s="40"/>
      <c r="BX473" s="40"/>
      <c r="BY473" s="40"/>
      <c r="BZ473" s="152"/>
      <c r="CA473" s="153"/>
      <c r="CB473" s="70"/>
      <c r="CC473" s="157"/>
      <c r="CD473" s="157"/>
      <c r="CE473" s="45"/>
      <c r="CF473" s="145"/>
      <c r="CG473" s="40"/>
      <c r="CH473" s="42"/>
      <c r="CI473" s="42"/>
      <c r="CJ473" s="42"/>
      <c r="CK473" s="146"/>
      <c r="CL473" s="42"/>
      <c r="CM473" s="146"/>
      <c r="CN473" s="42"/>
      <c r="CO473" s="42"/>
      <c r="CP473" s="42"/>
      <c r="CQ473" s="42"/>
      <c r="CR473" s="42"/>
      <c r="CS473" s="42"/>
      <c r="CT473" s="42"/>
      <c r="CU473" s="40"/>
      <c r="CV473" s="42"/>
      <c r="CW473" s="40"/>
      <c r="CX473" s="42"/>
      <c r="CY473" s="40"/>
      <c r="CZ473" s="42"/>
      <c r="DA473" s="40"/>
      <c r="DB473" s="42"/>
      <c r="DC473" s="40"/>
      <c r="DD473" s="42"/>
      <c r="DE473" s="40"/>
      <c r="DF473" s="42"/>
      <c r="DG473" s="42"/>
      <c r="DH473" s="42"/>
    </row>
    <row r="474" spans="3:112">
      <c r="C474" s="147"/>
      <c r="D474" s="146"/>
      <c r="E474" s="147"/>
      <c r="F474" s="42"/>
      <c r="G474" s="151"/>
      <c r="H474" s="151"/>
      <c r="I474" s="151"/>
      <c r="J474" s="151"/>
      <c r="K474" s="151"/>
      <c r="L474" s="151"/>
      <c r="M474" s="151"/>
      <c r="N474" s="151"/>
      <c r="O474" s="45"/>
      <c r="P474" s="40"/>
      <c r="Q474" s="183"/>
      <c r="R474" s="40"/>
      <c r="S474" s="40"/>
      <c r="T474" s="40"/>
      <c r="U474" s="40"/>
      <c r="V474" s="40"/>
      <c r="W474" s="152"/>
      <c r="X474" s="153"/>
      <c r="Y474" s="70"/>
      <c r="Z474" s="157"/>
      <c r="AA474" s="157"/>
      <c r="AB474" s="45"/>
      <c r="AC474" s="145"/>
      <c r="AD474" s="40"/>
      <c r="AE474" s="42"/>
      <c r="AF474" s="42"/>
      <c r="AG474" s="42"/>
      <c r="AH474" s="146"/>
      <c r="AI474" s="42"/>
      <c r="AJ474" s="146"/>
      <c r="AK474" s="42"/>
      <c r="AL474" s="42"/>
      <c r="AM474" s="42"/>
      <c r="AN474" s="42"/>
      <c r="AO474" s="42"/>
      <c r="AP474" s="42"/>
      <c r="AQ474" s="42"/>
      <c r="AR474" s="40"/>
      <c r="AS474" s="42"/>
      <c r="AT474" s="40"/>
      <c r="AU474" s="42"/>
      <c r="AV474" s="40"/>
      <c r="AW474" s="42"/>
      <c r="AX474" s="40"/>
      <c r="AY474" s="42"/>
      <c r="AZ474" s="40"/>
      <c r="BA474" s="42"/>
      <c r="BB474" s="40"/>
      <c r="BC474" s="42"/>
      <c r="BD474" s="42"/>
      <c r="BE474" s="42"/>
      <c r="BF474" s="147"/>
      <c r="BG474" s="146"/>
      <c r="BH474" s="147"/>
      <c r="BI474" s="42"/>
      <c r="BJ474" s="151"/>
      <c r="BK474" s="151"/>
      <c r="BL474" s="151"/>
      <c r="BM474" s="151"/>
      <c r="BN474" s="151"/>
      <c r="BO474" s="151"/>
      <c r="BP474" s="151"/>
      <c r="BQ474" s="151"/>
      <c r="BR474" s="45"/>
      <c r="BS474" s="40"/>
      <c r="BT474" s="40"/>
      <c r="BU474" s="40"/>
      <c r="BV474" s="40"/>
      <c r="BW474" s="40"/>
      <c r="BX474" s="40"/>
      <c r="BY474" s="40"/>
      <c r="BZ474" s="152"/>
      <c r="CA474" s="153"/>
      <c r="CB474" s="70"/>
      <c r="CC474" s="157"/>
      <c r="CD474" s="157"/>
      <c r="CE474" s="45"/>
      <c r="CF474" s="145"/>
      <c r="CG474" s="40"/>
      <c r="CH474" s="42"/>
      <c r="CI474" s="42"/>
      <c r="CJ474" s="42"/>
      <c r="CK474" s="146"/>
      <c r="CL474" s="42"/>
      <c r="CM474" s="146"/>
      <c r="CN474" s="42"/>
      <c r="CO474" s="42"/>
      <c r="CP474" s="42"/>
      <c r="CQ474" s="42"/>
      <c r="CR474" s="42"/>
      <c r="CS474" s="42"/>
      <c r="CT474" s="42"/>
      <c r="CU474" s="40"/>
      <c r="CV474" s="42"/>
      <c r="CW474" s="40"/>
      <c r="CX474" s="42"/>
      <c r="CY474" s="40"/>
      <c r="CZ474" s="42"/>
      <c r="DA474" s="40"/>
      <c r="DB474" s="42"/>
      <c r="DC474" s="40"/>
      <c r="DD474" s="42"/>
      <c r="DE474" s="40"/>
      <c r="DF474" s="42"/>
      <c r="DG474" s="42"/>
      <c r="DH474" s="42"/>
    </row>
    <row r="475" spans="3:112">
      <c r="C475" s="147"/>
      <c r="D475" s="146"/>
      <c r="E475" s="147"/>
      <c r="F475" s="42"/>
      <c r="G475" s="151"/>
      <c r="H475" s="151"/>
      <c r="I475" s="151"/>
      <c r="J475" s="151"/>
      <c r="K475" s="151"/>
      <c r="L475" s="151"/>
      <c r="M475" s="151"/>
      <c r="N475" s="151"/>
      <c r="O475" s="45"/>
      <c r="P475" s="40"/>
      <c r="Q475" s="183"/>
      <c r="R475" s="40"/>
      <c r="S475" s="40"/>
      <c r="T475" s="40"/>
      <c r="U475" s="40"/>
      <c r="V475" s="40"/>
      <c r="W475" s="152"/>
      <c r="X475" s="153"/>
      <c r="Y475" s="70"/>
      <c r="Z475" s="157"/>
      <c r="AA475" s="157"/>
      <c r="AB475" s="45"/>
      <c r="AC475" s="145"/>
      <c r="AD475" s="40"/>
      <c r="AE475" s="42"/>
      <c r="AF475" s="42"/>
      <c r="AG475" s="42"/>
      <c r="AH475" s="146"/>
      <c r="AI475" s="42"/>
      <c r="AJ475" s="146"/>
      <c r="AK475" s="42"/>
      <c r="AL475" s="42"/>
      <c r="AM475" s="42"/>
      <c r="AN475" s="42"/>
      <c r="AO475" s="42"/>
      <c r="AP475" s="42"/>
      <c r="AQ475" s="42"/>
      <c r="AR475" s="40"/>
      <c r="AS475" s="42"/>
      <c r="AT475" s="40"/>
      <c r="AU475" s="42"/>
      <c r="AV475" s="40"/>
      <c r="AW475" s="42"/>
      <c r="AX475" s="40"/>
      <c r="AY475" s="42"/>
      <c r="AZ475" s="40"/>
      <c r="BA475" s="42"/>
      <c r="BB475" s="40"/>
      <c r="BC475" s="42"/>
      <c r="BD475" s="42"/>
      <c r="BE475" s="42"/>
      <c r="BF475" s="147"/>
      <c r="BG475" s="146"/>
      <c r="BH475" s="147"/>
      <c r="BI475" s="42"/>
      <c r="BJ475" s="151"/>
      <c r="BK475" s="151"/>
      <c r="BL475" s="151"/>
      <c r="BM475" s="151"/>
      <c r="BN475" s="151"/>
      <c r="BO475" s="151"/>
      <c r="BP475" s="151"/>
      <c r="BQ475" s="151"/>
      <c r="BR475" s="45"/>
      <c r="BS475" s="40"/>
      <c r="BT475" s="40"/>
      <c r="BU475" s="40"/>
      <c r="BV475" s="40"/>
      <c r="BW475" s="40"/>
      <c r="BX475" s="40"/>
      <c r="BY475" s="40"/>
      <c r="BZ475" s="152"/>
      <c r="CA475" s="153"/>
      <c r="CB475" s="70"/>
      <c r="CC475" s="157"/>
      <c r="CD475" s="157"/>
      <c r="CE475" s="45"/>
      <c r="CF475" s="145"/>
      <c r="CG475" s="40"/>
      <c r="CH475" s="42"/>
      <c r="CI475" s="42"/>
      <c r="CJ475" s="42"/>
      <c r="CK475" s="146"/>
      <c r="CL475" s="42"/>
      <c r="CM475" s="146"/>
      <c r="CN475" s="42"/>
      <c r="CO475" s="42"/>
      <c r="CP475" s="42"/>
      <c r="CQ475" s="42"/>
      <c r="CR475" s="42"/>
      <c r="CS475" s="42"/>
      <c r="CT475" s="42"/>
      <c r="CU475" s="40"/>
      <c r="CV475" s="42"/>
      <c r="CW475" s="40"/>
      <c r="CX475" s="42"/>
      <c r="CY475" s="40"/>
      <c r="CZ475" s="42"/>
      <c r="DA475" s="40"/>
      <c r="DB475" s="42"/>
      <c r="DC475" s="40"/>
      <c r="DD475" s="42"/>
      <c r="DE475" s="40"/>
      <c r="DF475" s="42"/>
      <c r="DG475" s="42"/>
      <c r="DH475" s="42"/>
    </row>
    <row r="476" spans="3:112">
      <c r="C476" s="147"/>
      <c r="D476" s="146"/>
      <c r="E476" s="147"/>
      <c r="F476" s="42"/>
      <c r="G476" s="151"/>
      <c r="H476" s="151"/>
      <c r="I476" s="151"/>
      <c r="J476" s="151"/>
      <c r="K476" s="151"/>
      <c r="L476" s="151"/>
      <c r="M476" s="151"/>
      <c r="N476" s="151"/>
      <c r="O476" s="45"/>
      <c r="P476" s="40"/>
      <c r="Q476" s="183"/>
      <c r="R476" s="40"/>
      <c r="S476" s="40"/>
      <c r="T476" s="40"/>
      <c r="U476" s="40"/>
      <c r="V476" s="40"/>
      <c r="W476" s="152"/>
      <c r="X476" s="153"/>
      <c r="Y476" s="70"/>
      <c r="Z476" s="157"/>
      <c r="AA476" s="157"/>
      <c r="AB476" s="45"/>
      <c r="AC476" s="145"/>
      <c r="AD476" s="40"/>
      <c r="AE476" s="42"/>
      <c r="AF476" s="42"/>
      <c r="AG476" s="42"/>
      <c r="AH476" s="146"/>
      <c r="AI476" s="42"/>
      <c r="AJ476" s="146"/>
      <c r="AK476" s="42"/>
      <c r="AL476" s="42"/>
      <c r="AM476" s="42"/>
      <c r="AN476" s="42"/>
      <c r="AO476" s="42"/>
      <c r="AP476" s="42"/>
      <c r="AQ476" s="42"/>
      <c r="AR476" s="40"/>
      <c r="AS476" s="42"/>
      <c r="AT476" s="40"/>
      <c r="AU476" s="42"/>
      <c r="AV476" s="40"/>
      <c r="AW476" s="42"/>
      <c r="AX476" s="40"/>
      <c r="AY476" s="42"/>
      <c r="AZ476" s="40"/>
      <c r="BA476" s="42"/>
      <c r="BB476" s="40"/>
      <c r="BC476" s="42"/>
      <c r="BD476" s="42"/>
      <c r="BE476" s="42"/>
      <c r="BF476" s="147"/>
      <c r="BG476" s="146"/>
      <c r="BH476" s="147"/>
      <c r="BI476" s="42"/>
      <c r="BJ476" s="151"/>
      <c r="BK476" s="151"/>
      <c r="BL476" s="151"/>
      <c r="BM476" s="151"/>
      <c r="BN476" s="151"/>
      <c r="BO476" s="151"/>
      <c r="BP476" s="151"/>
      <c r="BQ476" s="151"/>
      <c r="BR476" s="45"/>
      <c r="BS476" s="40"/>
      <c r="BT476" s="40"/>
      <c r="BU476" s="40"/>
      <c r="BV476" s="40"/>
      <c r="BW476" s="40"/>
      <c r="BX476" s="40"/>
      <c r="BY476" s="40"/>
      <c r="BZ476" s="152"/>
      <c r="CA476" s="153"/>
      <c r="CB476" s="70"/>
      <c r="CC476" s="157"/>
      <c r="CD476" s="157"/>
      <c r="CE476" s="45"/>
      <c r="CF476" s="145"/>
      <c r="CG476" s="40"/>
      <c r="CH476" s="42"/>
      <c r="CI476" s="42"/>
      <c r="CJ476" s="42"/>
      <c r="CK476" s="146"/>
      <c r="CL476" s="42"/>
      <c r="CM476" s="146"/>
      <c r="CN476" s="42"/>
      <c r="CO476" s="42"/>
      <c r="CP476" s="42"/>
      <c r="CQ476" s="42"/>
      <c r="CR476" s="42"/>
      <c r="CS476" s="42"/>
      <c r="CT476" s="42"/>
      <c r="CU476" s="40"/>
      <c r="CV476" s="42"/>
      <c r="CW476" s="40"/>
      <c r="CX476" s="42"/>
      <c r="CY476" s="40"/>
      <c r="CZ476" s="42"/>
      <c r="DA476" s="40"/>
      <c r="DB476" s="42"/>
      <c r="DC476" s="40"/>
      <c r="DD476" s="42"/>
      <c r="DE476" s="40"/>
      <c r="DF476" s="42"/>
      <c r="DG476" s="42"/>
      <c r="DH476" s="42"/>
    </row>
    <row r="477" spans="3:112">
      <c r="C477" s="147"/>
      <c r="D477" s="146"/>
      <c r="E477" s="147"/>
      <c r="F477" s="42"/>
      <c r="G477" s="151"/>
      <c r="H477" s="151"/>
      <c r="I477" s="151"/>
      <c r="J477" s="151"/>
      <c r="K477" s="151"/>
      <c r="L477" s="151"/>
      <c r="M477" s="151"/>
      <c r="N477" s="151"/>
      <c r="O477" s="45"/>
      <c r="P477" s="40"/>
      <c r="Q477" s="183"/>
      <c r="R477" s="40"/>
      <c r="S477" s="40"/>
      <c r="T477" s="40"/>
      <c r="U477" s="40"/>
      <c r="V477" s="40"/>
      <c r="W477" s="152"/>
      <c r="X477" s="153"/>
      <c r="Y477" s="70"/>
      <c r="Z477" s="157"/>
      <c r="AA477" s="157"/>
      <c r="AB477" s="45"/>
      <c r="AC477" s="145"/>
      <c r="AD477" s="40"/>
      <c r="AE477" s="42"/>
      <c r="AF477" s="42"/>
      <c r="AG477" s="42"/>
      <c r="AH477" s="146"/>
      <c r="AI477" s="42"/>
      <c r="AJ477" s="146"/>
      <c r="AK477" s="42"/>
      <c r="AL477" s="42"/>
      <c r="AM477" s="42"/>
      <c r="AN477" s="42"/>
      <c r="AO477" s="42"/>
      <c r="AP477" s="42"/>
      <c r="AQ477" s="42"/>
      <c r="AR477" s="40"/>
      <c r="AS477" s="42"/>
      <c r="AT477" s="40"/>
      <c r="AU477" s="42"/>
      <c r="AV477" s="40"/>
      <c r="AW477" s="42"/>
      <c r="AX477" s="40"/>
      <c r="AY477" s="42"/>
      <c r="AZ477" s="40"/>
      <c r="BA477" s="42"/>
      <c r="BB477" s="40"/>
      <c r="BC477" s="42"/>
      <c r="BD477" s="42"/>
      <c r="BE477" s="42"/>
      <c r="BF477" s="147"/>
      <c r="BG477" s="146"/>
      <c r="BH477" s="147"/>
      <c r="BI477" s="42"/>
      <c r="BJ477" s="151"/>
      <c r="BK477" s="151"/>
      <c r="BL477" s="151"/>
      <c r="BM477" s="151"/>
      <c r="BN477" s="151"/>
      <c r="BO477" s="151"/>
      <c r="BP477" s="151"/>
      <c r="BQ477" s="151"/>
      <c r="BR477" s="45"/>
      <c r="BS477" s="40"/>
      <c r="BT477" s="40"/>
      <c r="BU477" s="40"/>
      <c r="BV477" s="40"/>
      <c r="BW477" s="40"/>
      <c r="BX477" s="40"/>
      <c r="BY477" s="40"/>
      <c r="BZ477" s="152"/>
      <c r="CA477" s="153"/>
      <c r="CB477" s="70"/>
      <c r="CC477" s="157"/>
      <c r="CD477" s="157"/>
      <c r="CE477" s="45"/>
      <c r="CF477" s="145"/>
      <c r="CG477" s="40"/>
      <c r="CH477" s="42"/>
      <c r="CI477" s="42"/>
      <c r="CJ477" s="42"/>
      <c r="CK477" s="146"/>
      <c r="CL477" s="42"/>
      <c r="CM477" s="146"/>
      <c r="CN477" s="42"/>
      <c r="CO477" s="42"/>
      <c r="CP477" s="42"/>
      <c r="CQ477" s="42"/>
      <c r="CR477" s="42"/>
      <c r="CS477" s="42"/>
      <c r="CT477" s="42"/>
      <c r="CU477" s="40"/>
      <c r="CV477" s="42"/>
      <c r="CW477" s="40"/>
      <c r="CX477" s="42"/>
      <c r="CY477" s="40"/>
      <c r="CZ477" s="42"/>
      <c r="DA477" s="40"/>
      <c r="DB477" s="42"/>
      <c r="DC477" s="40"/>
      <c r="DD477" s="42"/>
      <c r="DE477" s="40"/>
      <c r="DF477" s="42"/>
      <c r="DG477" s="42"/>
      <c r="DH477" s="42"/>
    </row>
    <row r="478" spans="3:112">
      <c r="C478" s="147"/>
      <c r="D478" s="146"/>
      <c r="E478" s="147"/>
      <c r="F478" s="42"/>
      <c r="G478" s="151"/>
      <c r="H478" s="151"/>
      <c r="I478" s="151"/>
      <c r="J478" s="151"/>
      <c r="K478" s="151"/>
      <c r="L478" s="151"/>
      <c r="M478" s="151"/>
      <c r="N478" s="151"/>
      <c r="O478" s="45"/>
      <c r="P478" s="40"/>
      <c r="Q478" s="183"/>
      <c r="R478" s="40"/>
      <c r="S478" s="40"/>
      <c r="T478" s="40"/>
      <c r="U478" s="40"/>
      <c r="V478" s="40"/>
      <c r="W478" s="152"/>
      <c r="X478" s="153"/>
      <c r="Y478" s="70"/>
      <c r="Z478" s="157"/>
      <c r="AA478" s="157"/>
      <c r="AB478" s="45"/>
      <c r="AC478" s="145"/>
      <c r="AD478" s="40"/>
      <c r="AE478" s="42"/>
      <c r="AF478" s="42"/>
      <c r="AG478" s="42"/>
      <c r="AH478" s="146"/>
      <c r="AI478" s="42"/>
      <c r="AJ478" s="146"/>
      <c r="AK478" s="42"/>
      <c r="AL478" s="42"/>
      <c r="AM478" s="42"/>
      <c r="AN478" s="42"/>
      <c r="AO478" s="42"/>
      <c r="AP478" s="42"/>
      <c r="AQ478" s="42"/>
      <c r="AR478" s="40"/>
      <c r="AS478" s="42"/>
      <c r="AT478" s="40"/>
      <c r="AU478" s="42"/>
      <c r="AV478" s="40"/>
      <c r="AW478" s="42"/>
      <c r="AX478" s="40"/>
      <c r="AY478" s="42"/>
      <c r="AZ478" s="40"/>
      <c r="BA478" s="42"/>
      <c r="BB478" s="40"/>
      <c r="BC478" s="42"/>
      <c r="BD478" s="42"/>
      <c r="BE478" s="42"/>
      <c r="BF478" s="147"/>
      <c r="BG478" s="146"/>
      <c r="BH478" s="147"/>
      <c r="BI478" s="42"/>
      <c r="BJ478" s="151"/>
      <c r="BK478" s="151"/>
      <c r="BL478" s="151"/>
      <c r="BM478" s="151"/>
      <c r="BN478" s="151"/>
      <c r="BO478" s="151"/>
      <c r="BP478" s="151"/>
      <c r="BQ478" s="151"/>
      <c r="BR478" s="45"/>
      <c r="BS478" s="40"/>
      <c r="BT478" s="40"/>
      <c r="BU478" s="40"/>
      <c r="BV478" s="40"/>
      <c r="BW478" s="40"/>
      <c r="BX478" s="40"/>
      <c r="BY478" s="40"/>
      <c r="BZ478" s="152"/>
      <c r="CA478" s="153"/>
      <c r="CB478" s="70"/>
      <c r="CC478" s="157"/>
      <c r="CD478" s="157"/>
      <c r="CE478" s="45"/>
      <c r="CF478" s="145"/>
      <c r="CG478" s="40"/>
      <c r="CH478" s="42"/>
      <c r="CI478" s="42"/>
      <c r="CJ478" s="42"/>
      <c r="CK478" s="146"/>
      <c r="CL478" s="42"/>
      <c r="CM478" s="146"/>
      <c r="CN478" s="42"/>
      <c r="CO478" s="42"/>
      <c r="CP478" s="42"/>
      <c r="CQ478" s="42"/>
      <c r="CR478" s="42"/>
      <c r="CS478" s="42"/>
      <c r="CT478" s="42"/>
      <c r="CU478" s="40"/>
      <c r="CV478" s="42"/>
      <c r="CW478" s="40"/>
      <c r="CX478" s="42"/>
      <c r="CY478" s="40"/>
      <c r="CZ478" s="42"/>
      <c r="DA478" s="40"/>
      <c r="DB478" s="42"/>
      <c r="DC478" s="40"/>
      <c r="DD478" s="42"/>
      <c r="DE478" s="40"/>
      <c r="DF478" s="42"/>
      <c r="DG478" s="42"/>
      <c r="DH478" s="42"/>
    </row>
    <row r="479" spans="3:112">
      <c r="C479" s="147"/>
      <c r="D479" s="146"/>
      <c r="E479" s="147"/>
      <c r="F479" s="42"/>
      <c r="G479" s="151"/>
      <c r="H479" s="151"/>
      <c r="I479" s="151"/>
      <c r="J479" s="151"/>
      <c r="K479" s="151"/>
      <c r="L479" s="151"/>
      <c r="M479" s="151"/>
      <c r="N479" s="151"/>
      <c r="O479" s="45"/>
      <c r="P479" s="40"/>
      <c r="Q479" s="183"/>
      <c r="R479" s="40"/>
      <c r="S479" s="40"/>
      <c r="T479" s="40"/>
      <c r="U479" s="40"/>
      <c r="V479" s="40"/>
      <c r="W479" s="152"/>
      <c r="X479" s="153"/>
      <c r="Y479" s="70"/>
      <c r="Z479" s="157"/>
      <c r="AA479" s="157"/>
      <c r="AB479" s="45"/>
      <c r="AC479" s="145"/>
      <c r="AD479" s="40"/>
      <c r="AE479" s="42"/>
      <c r="AF479" s="42"/>
      <c r="AG479" s="42"/>
      <c r="AH479" s="146"/>
      <c r="AI479" s="42"/>
      <c r="AJ479" s="146"/>
      <c r="AK479" s="42"/>
      <c r="AL479" s="42"/>
      <c r="AM479" s="42"/>
      <c r="AN479" s="42"/>
      <c r="AO479" s="42"/>
      <c r="AP479" s="42"/>
      <c r="AQ479" s="42"/>
      <c r="AR479" s="40"/>
      <c r="AS479" s="42"/>
      <c r="AT479" s="40"/>
      <c r="AU479" s="42"/>
      <c r="AV479" s="40"/>
      <c r="AW479" s="42"/>
      <c r="AX479" s="40"/>
      <c r="AY479" s="42"/>
      <c r="AZ479" s="40"/>
      <c r="BA479" s="42"/>
      <c r="BB479" s="40"/>
      <c r="BC479" s="42"/>
      <c r="BD479" s="42"/>
      <c r="BE479" s="42"/>
      <c r="BF479" s="147"/>
      <c r="BG479" s="146"/>
      <c r="BH479" s="147"/>
      <c r="BI479" s="42"/>
      <c r="BJ479" s="151"/>
      <c r="BK479" s="151"/>
      <c r="BL479" s="151"/>
      <c r="BM479" s="151"/>
      <c r="BN479" s="151"/>
      <c r="BO479" s="151"/>
      <c r="BP479" s="151"/>
      <c r="BQ479" s="151"/>
      <c r="BR479" s="45"/>
      <c r="BS479" s="40"/>
      <c r="BT479" s="40"/>
      <c r="BU479" s="40"/>
      <c r="BV479" s="40"/>
      <c r="BW479" s="40"/>
      <c r="BX479" s="40"/>
      <c r="BY479" s="40"/>
      <c r="BZ479" s="152"/>
      <c r="CA479" s="153"/>
      <c r="CB479" s="70"/>
      <c r="CC479" s="157"/>
      <c r="CD479" s="157"/>
      <c r="CE479" s="45"/>
      <c r="CF479" s="145"/>
      <c r="CG479" s="40"/>
      <c r="CH479" s="42"/>
      <c r="CI479" s="42"/>
      <c r="CJ479" s="42"/>
      <c r="CK479" s="146"/>
      <c r="CL479" s="42"/>
      <c r="CM479" s="146"/>
      <c r="CN479" s="42"/>
      <c r="CO479" s="42"/>
      <c r="CP479" s="42"/>
      <c r="CQ479" s="42"/>
      <c r="CR479" s="42"/>
      <c r="CS479" s="42"/>
      <c r="CT479" s="42"/>
      <c r="CU479" s="40"/>
      <c r="CV479" s="42"/>
      <c r="CW479" s="40"/>
      <c r="CX479" s="42"/>
      <c r="CY479" s="40"/>
      <c r="CZ479" s="42"/>
      <c r="DA479" s="40"/>
      <c r="DB479" s="42"/>
      <c r="DC479" s="40"/>
      <c r="DD479" s="42"/>
      <c r="DE479" s="40"/>
      <c r="DF479" s="42"/>
      <c r="DG479" s="42"/>
      <c r="DH479" s="42"/>
    </row>
    <row r="480" spans="3:112">
      <c r="C480" s="147"/>
      <c r="D480" s="146"/>
      <c r="E480" s="147"/>
      <c r="F480" s="42"/>
      <c r="G480" s="151"/>
      <c r="H480" s="151"/>
      <c r="I480" s="151"/>
      <c r="J480" s="151"/>
      <c r="K480" s="151"/>
      <c r="L480" s="151"/>
      <c r="M480" s="151"/>
      <c r="N480" s="151"/>
      <c r="O480" s="45"/>
      <c r="P480" s="40"/>
      <c r="Q480" s="183"/>
      <c r="R480" s="40"/>
      <c r="S480" s="40"/>
      <c r="T480" s="40"/>
      <c r="U480" s="40"/>
      <c r="V480" s="40"/>
      <c r="W480" s="152"/>
      <c r="X480" s="153"/>
      <c r="Y480" s="70"/>
      <c r="Z480" s="157"/>
      <c r="AA480" s="157"/>
      <c r="AB480" s="45"/>
      <c r="AC480" s="145"/>
      <c r="AD480" s="40"/>
      <c r="AE480" s="42"/>
      <c r="AF480" s="42"/>
      <c r="AG480" s="42"/>
      <c r="AH480" s="146"/>
      <c r="AI480" s="42"/>
      <c r="AJ480" s="146"/>
      <c r="AK480" s="42"/>
      <c r="AL480" s="42"/>
      <c r="AM480" s="42"/>
      <c r="AN480" s="42"/>
      <c r="AO480" s="42"/>
      <c r="AP480" s="42"/>
      <c r="AQ480" s="42"/>
      <c r="AR480" s="40"/>
      <c r="AS480" s="42"/>
      <c r="AT480" s="40"/>
      <c r="AU480" s="42"/>
      <c r="AV480" s="40"/>
      <c r="AW480" s="42"/>
      <c r="AX480" s="40"/>
      <c r="AY480" s="42"/>
      <c r="AZ480" s="40"/>
      <c r="BA480" s="42"/>
      <c r="BB480" s="40"/>
      <c r="BC480" s="42"/>
      <c r="BD480" s="42"/>
      <c r="BE480" s="42"/>
      <c r="BF480" s="147"/>
      <c r="BG480" s="146"/>
      <c r="BH480" s="147"/>
      <c r="BI480" s="42"/>
      <c r="BJ480" s="151"/>
      <c r="BK480" s="151"/>
      <c r="BL480" s="151"/>
      <c r="BM480" s="151"/>
      <c r="BN480" s="151"/>
      <c r="BO480" s="151"/>
      <c r="BP480" s="151"/>
      <c r="BQ480" s="151"/>
      <c r="BR480" s="45"/>
      <c r="BS480" s="40"/>
      <c r="BT480" s="40"/>
      <c r="BU480" s="40"/>
      <c r="BV480" s="40"/>
      <c r="BW480" s="40"/>
      <c r="BX480" s="40"/>
      <c r="BY480" s="40"/>
      <c r="BZ480" s="152"/>
      <c r="CA480" s="153"/>
      <c r="CB480" s="70"/>
      <c r="CC480" s="157"/>
      <c r="CD480" s="157"/>
      <c r="CE480" s="45"/>
      <c r="CF480" s="145"/>
      <c r="CG480" s="40"/>
      <c r="CH480" s="42"/>
      <c r="CI480" s="42"/>
      <c r="CJ480" s="42"/>
      <c r="CK480" s="146"/>
      <c r="CL480" s="42"/>
      <c r="CM480" s="146"/>
      <c r="CN480" s="42"/>
      <c r="CO480" s="42"/>
      <c r="CP480" s="42"/>
      <c r="CQ480" s="42"/>
      <c r="CR480" s="42"/>
      <c r="CS480" s="42"/>
      <c r="CT480" s="42"/>
      <c r="CU480" s="40"/>
      <c r="CV480" s="42"/>
      <c r="CW480" s="40"/>
      <c r="CX480" s="42"/>
      <c r="CY480" s="40"/>
      <c r="CZ480" s="42"/>
      <c r="DA480" s="40"/>
      <c r="DB480" s="42"/>
      <c r="DC480" s="40"/>
      <c r="DD480" s="42"/>
      <c r="DE480" s="40"/>
      <c r="DF480" s="42"/>
      <c r="DG480" s="42"/>
      <c r="DH480" s="42"/>
    </row>
    <row r="481" spans="3:112">
      <c r="C481" s="147"/>
      <c r="D481" s="146"/>
      <c r="E481" s="147"/>
      <c r="F481" s="42"/>
      <c r="G481" s="151"/>
      <c r="H481" s="151"/>
      <c r="I481" s="151"/>
      <c r="J481" s="151"/>
      <c r="K481" s="151"/>
      <c r="L481" s="151"/>
      <c r="M481" s="151"/>
      <c r="N481" s="151"/>
      <c r="O481" s="45"/>
      <c r="P481" s="40"/>
      <c r="Q481" s="183"/>
      <c r="R481" s="40"/>
      <c r="S481" s="40"/>
      <c r="T481" s="40"/>
      <c r="U481" s="40"/>
      <c r="V481" s="40"/>
      <c r="W481" s="152"/>
      <c r="X481" s="153"/>
      <c r="Y481" s="70"/>
      <c r="Z481" s="157"/>
      <c r="AA481" s="157"/>
      <c r="AB481" s="45"/>
      <c r="AC481" s="145"/>
      <c r="AD481" s="40"/>
      <c r="AE481" s="42"/>
      <c r="AF481" s="42"/>
      <c r="AG481" s="42"/>
      <c r="AH481" s="146"/>
      <c r="AI481" s="42"/>
      <c r="AJ481" s="146"/>
      <c r="AK481" s="42"/>
      <c r="AL481" s="42"/>
      <c r="AM481" s="42"/>
      <c r="AN481" s="42"/>
      <c r="AO481" s="42"/>
      <c r="AP481" s="42"/>
      <c r="AQ481" s="42"/>
      <c r="AR481" s="40"/>
      <c r="AS481" s="42"/>
      <c r="AT481" s="40"/>
      <c r="AU481" s="42"/>
      <c r="AV481" s="40"/>
      <c r="AW481" s="42"/>
      <c r="AX481" s="40"/>
      <c r="AY481" s="42"/>
      <c r="AZ481" s="40"/>
      <c r="BA481" s="42"/>
      <c r="BB481" s="40"/>
      <c r="BC481" s="42"/>
      <c r="BD481" s="42"/>
      <c r="BE481" s="42"/>
      <c r="BF481" s="147"/>
      <c r="BG481" s="146"/>
      <c r="BH481" s="147"/>
      <c r="BI481" s="42"/>
      <c r="BJ481" s="151"/>
      <c r="BK481" s="151"/>
      <c r="BL481" s="151"/>
      <c r="BM481" s="151"/>
      <c r="BN481" s="151"/>
      <c r="BO481" s="151"/>
      <c r="BP481" s="151"/>
      <c r="BQ481" s="151"/>
      <c r="BR481" s="45"/>
      <c r="BS481" s="40"/>
      <c r="BT481" s="40"/>
      <c r="BU481" s="40"/>
      <c r="BV481" s="40"/>
      <c r="BW481" s="40"/>
      <c r="BX481" s="40"/>
      <c r="BY481" s="40"/>
      <c r="BZ481" s="152"/>
      <c r="CA481" s="153"/>
      <c r="CB481" s="70"/>
      <c r="CC481" s="157"/>
      <c r="CD481" s="157"/>
      <c r="CE481" s="45"/>
      <c r="CF481" s="145"/>
      <c r="CG481" s="40"/>
      <c r="CH481" s="42"/>
      <c r="CI481" s="42"/>
      <c r="CJ481" s="42"/>
      <c r="CK481" s="146"/>
      <c r="CL481" s="42"/>
      <c r="CM481" s="146"/>
      <c r="CN481" s="42"/>
      <c r="CO481" s="42"/>
      <c r="CP481" s="42"/>
      <c r="CQ481" s="42"/>
      <c r="CR481" s="42"/>
      <c r="CS481" s="42"/>
      <c r="CT481" s="42"/>
      <c r="CU481" s="40"/>
      <c r="CV481" s="42"/>
      <c r="CW481" s="40"/>
      <c r="CX481" s="42"/>
      <c r="CY481" s="40"/>
      <c r="CZ481" s="42"/>
      <c r="DA481" s="40"/>
      <c r="DB481" s="42"/>
      <c r="DC481" s="40"/>
      <c r="DD481" s="42"/>
      <c r="DE481" s="40"/>
      <c r="DF481" s="42"/>
      <c r="DG481" s="42"/>
      <c r="DH481" s="42"/>
    </row>
    <row r="482" spans="3:112">
      <c r="C482" s="147"/>
      <c r="D482" s="146"/>
      <c r="E482" s="147"/>
      <c r="F482" s="42"/>
      <c r="G482" s="151"/>
      <c r="H482" s="151"/>
      <c r="I482" s="151"/>
      <c r="J482" s="151"/>
      <c r="K482" s="151"/>
      <c r="L482" s="151"/>
      <c r="M482" s="151"/>
      <c r="N482" s="151"/>
      <c r="O482" s="45"/>
      <c r="P482" s="40"/>
      <c r="Q482" s="183"/>
      <c r="R482" s="40"/>
      <c r="S482" s="40"/>
      <c r="T482" s="40"/>
      <c r="U482" s="40"/>
      <c r="V482" s="40"/>
      <c r="W482" s="152"/>
      <c r="X482" s="153"/>
      <c r="Y482" s="70"/>
      <c r="Z482" s="157"/>
      <c r="AA482" s="157"/>
      <c r="AB482" s="45"/>
      <c r="AC482" s="145"/>
      <c r="AD482" s="40"/>
      <c r="AE482" s="42"/>
      <c r="AF482" s="42"/>
      <c r="AG482" s="42"/>
      <c r="AH482" s="146"/>
      <c r="AI482" s="42"/>
      <c r="AJ482" s="146"/>
      <c r="AK482" s="42"/>
      <c r="AL482" s="42"/>
      <c r="AM482" s="42"/>
      <c r="AN482" s="42"/>
      <c r="AO482" s="42"/>
      <c r="AP482" s="42"/>
      <c r="AQ482" s="42"/>
      <c r="AR482" s="40"/>
      <c r="AS482" s="42"/>
      <c r="AT482" s="40"/>
      <c r="AU482" s="42"/>
      <c r="AV482" s="40"/>
      <c r="AW482" s="42"/>
      <c r="AX482" s="40"/>
      <c r="AY482" s="42"/>
      <c r="AZ482" s="40"/>
      <c r="BA482" s="42"/>
      <c r="BB482" s="40"/>
      <c r="BC482" s="42"/>
      <c r="BD482" s="42"/>
      <c r="BE482" s="42"/>
      <c r="BF482" s="147"/>
      <c r="BG482" s="146"/>
      <c r="BH482" s="147"/>
      <c r="BI482" s="42"/>
      <c r="BJ482" s="151"/>
      <c r="BK482" s="151"/>
      <c r="BL482" s="151"/>
      <c r="BM482" s="151"/>
      <c r="BN482" s="151"/>
      <c r="BO482" s="151"/>
      <c r="BP482" s="151"/>
      <c r="BQ482" s="151"/>
      <c r="BR482" s="45"/>
      <c r="BS482" s="40"/>
      <c r="BT482" s="40"/>
      <c r="BU482" s="40"/>
      <c r="BV482" s="40"/>
      <c r="BW482" s="40"/>
      <c r="BX482" s="40"/>
      <c r="BY482" s="40"/>
      <c r="BZ482" s="152"/>
      <c r="CA482" s="153"/>
      <c r="CB482" s="70"/>
      <c r="CC482" s="157"/>
      <c r="CD482" s="157"/>
      <c r="CE482" s="45"/>
      <c r="CF482" s="145"/>
      <c r="CG482" s="40"/>
      <c r="CH482" s="42"/>
      <c r="CI482" s="42"/>
      <c r="CJ482" s="42"/>
      <c r="CK482" s="146"/>
      <c r="CL482" s="42"/>
      <c r="CM482" s="146"/>
      <c r="CN482" s="42"/>
      <c r="CO482" s="42"/>
      <c r="CP482" s="42"/>
      <c r="CQ482" s="42"/>
      <c r="CR482" s="42"/>
      <c r="CS482" s="42"/>
      <c r="CT482" s="42"/>
      <c r="CU482" s="40"/>
      <c r="CV482" s="42"/>
      <c r="CW482" s="40"/>
      <c r="CX482" s="42"/>
      <c r="CY482" s="40"/>
      <c r="CZ482" s="42"/>
      <c r="DA482" s="40"/>
      <c r="DB482" s="42"/>
      <c r="DC482" s="40"/>
      <c r="DD482" s="42"/>
      <c r="DE482" s="40"/>
      <c r="DF482" s="42"/>
      <c r="DG482" s="42"/>
      <c r="DH482" s="42"/>
    </row>
    <row r="483" spans="3:112">
      <c r="C483" s="147"/>
      <c r="D483" s="146"/>
      <c r="E483" s="147"/>
      <c r="F483" s="42"/>
      <c r="G483" s="151"/>
      <c r="H483" s="151"/>
      <c r="I483" s="151"/>
      <c r="J483" s="151"/>
      <c r="K483" s="151"/>
      <c r="L483" s="151"/>
      <c r="M483" s="151"/>
      <c r="N483" s="151"/>
      <c r="O483" s="45"/>
      <c r="P483" s="40"/>
      <c r="Q483" s="183"/>
      <c r="R483" s="40"/>
      <c r="S483" s="40"/>
      <c r="T483" s="40"/>
      <c r="U483" s="40"/>
      <c r="V483" s="40"/>
      <c r="W483" s="152"/>
      <c r="X483" s="153"/>
      <c r="Y483" s="70"/>
      <c r="Z483" s="157"/>
      <c r="AA483" s="157"/>
      <c r="AB483" s="45"/>
      <c r="AC483" s="145"/>
      <c r="AD483" s="40"/>
      <c r="AE483" s="42"/>
      <c r="AF483" s="42"/>
      <c r="AG483" s="42"/>
      <c r="AH483" s="146"/>
      <c r="AI483" s="42"/>
      <c r="AJ483" s="146"/>
      <c r="AK483" s="42"/>
      <c r="AL483" s="42"/>
      <c r="AM483" s="42"/>
      <c r="AN483" s="42"/>
      <c r="AO483" s="42"/>
      <c r="AP483" s="42"/>
      <c r="AQ483" s="42"/>
      <c r="AR483" s="40"/>
      <c r="AS483" s="42"/>
      <c r="AT483" s="40"/>
      <c r="AU483" s="42"/>
      <c r="AV483" s="40"/>
      <c r="AW483" s="42"/>
      <c r="AX483" s="40"/>
      <c r="AY483" s="42"/>
      <c r="AZ483" s="40"/>
      <c r="BA483" s="42"/>
      <c r="BB483" s="40"/>
      <c r="BC483" s="42"/>
      <c r="BD483" s="42"/>
      <c r="BE483" s="42"/>
      <c r="BF483" s="147"/>
      <c r="BG483" s="146"/>
      <c r="BH483" s="147"/>
      <c r="BI483" s="42"/>
      <c r="BJ483" s="151"/>
      <c r="BK483" s="151"/>
      <c r="BL483" s="151"/>
      <c r="BM483" s="151"/>
      <c r="BN483" s="151"/>
      <c r="BO483" s="151"/>
      <c r="BP483" s="151"/>
      <c r="BQ483" s="151"/>
      <c r="BR483" s="45"/>
      <c r="BS483" s="40"/>
      <c r="BT483" s="40"/>
      <c r="BU483" s="40"/>
      <c r="BV483" s="40"/>
      <c r="BW483" s="40"/>
      <c r="BX483" s="40"/>
      <c r="BY483" s="40"/>
      <c r="BZ483" s="152"/>
      <c r="CA483" s="153"/>
      <c r="CB483" s="70"/>
      <c r="CC483" s="157"/>
      <c r="CD483" s="157"/>
      <c r="CE483" s="45"/>
      <c r="CF483" s="145"/>
      <c r="CG483" s="40"/>
      <c r="CH483" s="42"/>
      <c r="CI483" s="42"/>
      <c r="CJ483" s="42"/>
      <c r="CK483" s="146"/>
      <c r="CL483" s="42"/>
      <c r="CM483" s="146"/>
      <c r="CN483" s="42"/>
      <c r="CO483" s="42"/>
      <c r="CP483" s="42"/>
      <c r="CQ483" s="42"/>
      <c r="CR483" s="42"/>
      <c r="CS483" s="42"/>
      <c r="CT483" s="42"/>
      <c r="CU483" s="40"/>
      <c r="CV483" s="42"/>
      <c r="CW483" s="40"/>
      <c r="CX483" s="42"/>
      <c r="CY483" s="40"/>
      <c r="CZ483" s="42"/>
      <c r="DA483" s="40"/>
      <c r="DB483" s="42"/>
      <c r="DC483" s="40"/>
      <c r="DD483" s="42"/>
      <c r="DE483" s="40"/>
      <c r="DF483" s="42"/>
      <c r="DG483" s="42"/>
      <c r="DH483" s="42"/>
    </row>
    <row r="484" spans="3:112">
      <c r="C484" s="147"/>
      <c r="D484" s="146"/>
      <c r="E484" s="147"/>
      <c r="F484" s="42"/>
      <c r="G484" s="151"/>
      <c r="H484" s="151"/>
      <c r="I484" s="151"/>
      <c r="J484" s="151"/>
      <c r="K484" s="151"/>
      <c r="L484" s="151"/>
      <c r="M484" s="151"/>
      <c r="N484" s="151"/>
      <c r="O484" s="45"/>
      <c r="P484" s="40"/>
      <c r="Q484" s="183"/>
      <c r="R484" s="40"/>
      <c r="S484" s="40"/>
      <c r="T484" s="40"/>
      <c r="U484" s="40"/>
      <c r="V484" s="40"/>
      <c r="W484" s="152"/>
      <c r="X484" s="153"/>
      <c r="Y484" s="70"/>
      <c r="Z484" s="157"/>
      <c r="AA484" s="157"/>
      <c r="AB484" s="45"/>
      <c r="AC484" s="145"/>
      <c r="AD484" s="40"/>
      <c r="AE484" s="42"/>
      <c r="AF484" s="42"/>
      <c r="AG484" s="42"/>
      <c r="AH484" s="146"/>
      <c r="AI484" s="42"/>
      <c r="AJ484" s="146"/>
      <c r="AK484" s="42"/>
      <c r="AL484" s="42"/>
      <c r="AM484" s="42"/>
      <c r="AN484" s="42"/>
      <c r="AO484" s="42"/>
      <c r="AP484" s="42"/>
      <c r="AQ484" s="42"/>
      <c r="AR484" s="40"/>
      <c r="AS484" s="42"/>
      <c r="AT484" s="40"/>
      <c r="AU484" s="42"/>
      <c r="AV484" s="40"/>
      <c r="AW484" s="42"/>
      <c r="AX484" s="40"/>
      <c r="AY484" s="42"/>
      <c r="AZ484" s="40"/>
      <c r="BA484" s="42"/>
      <c r="BB484" s="40"/>
      <c r="BC484" s="42"/>
      <c r="BD484" s="42"/>
      <c r="BE484" s="42"/>
      <c r="BF484" s="147"/>
      <c r="BG484" s="146"/>
      <c r="BH484" s="147"/>
      <c r="BI484" s="42"/>
      <c r="BJ484" s="151"/>
      <c r="BK484" s="151"/>
      <c r="BL484" s="151"/>
      <c r="BM484" s="151"/>
      <c r="BN484" s="151"/>
      <c r="BO484" s="151"/>
      <c r="BP484" s="151"/>
      <c r="BQ484" s="151"/>
      <c r="BR484" s="45"/>
      <c r="BS484" s="40"/>
      <c r="BT484" s="40"/>
      <c r="BU484" s="40"/>
      <c r="BV484" s="40"/>
      <c r="BW484" s="40"/>
      <c r="BX484" s="40"/>
      <c r="BY484" s="40"/>
      <c r="BZ484" s="152"/>
      <c r="CA484" s="153"/>
      <c r="CB484" s="70"/>
      <c r="CC484" s="157"/>
      <c r="CD484" s="157"/>
      <c r="CE484" s="45"/>
      <c r="CF484" s="145"/>
      <c r="CG484" s="40"/>
      <c r="CH484" s="42"/>
      <c r="CI484" s="42"/>
      <c r="CJ484" s="42"/>
      <c r="CK484" s="146"/>
      <c r="CL484" s="42"/>
      <c r="CM484" s="146"/>
      <c r="CN484" s="42"/>
      <c r="CO484" s="42"/>
      <c r="CP484" s="42"/>
      <c r="CQ484" s="42"/>
      <c r="CR484" s="42"/>
      <c r="CS484" s="42"/>
      <c r="CT484" s="42"/>
      <c r="CU484" s="40"/>
      <c r="CV484" s="42"/>
      <c r="CW484" s="40"/>
      <c r="CX484" s="42"/>
      <c r="CY484" s="40"/>
      <c r="CZ484" s="42"/>
      <c r="DA484" s="40"/>
      <c r="DB484" s="42"/>
      <c r="DC484" s="40"/>
      <c r="DD484" s="42"/>
      <c r="DE484" s="40"/>
      <c r="DF484" s="42"/>
      <c r="DG484" s="42"/>
      <c r="DH484" s="42"/>
    </row>
    <row r="485" spans="3:112">
      <c r="C485" s="147"/>
      <c r="D485" s="146"/>
      <c r="E485" s="147"/>
      <c r="F485" s="42"/>
      <c r="G485" s="151"/>
      <c r="H485" s="151"/>
      <c r="I485" s="151"/>
      <c r="J485" s="151"/>
      <c r="K485" s="151"/>
      <c r="L485" s="151"/>
      <c r="M485" s="151"/>
      <c r="N485" s="151"/>
      <c r="O485" s="45"/>
      <c r="P485" s="40"/>
      <c r="Q485" s="183"/>
      <c r="R485" s="40"/>
      <c r="S485" s="40"/>
      <c r="T485" s="40"/>
      <c r="U485" s="40"/>
      <c r="V485" s="40"/>
      <c r="W485" s="152"/>
      <c r="X485" s="153"/>
      <c r="Y485" s="70"/>
      <c r="Z485" s="157"/>
      <c r="AA485" s="157"/>
      <c r="AB485" s="45"/>
      <c r="AC485" s="145"/>
      <c r="AD485" s="40"/>
      <c r="AE485" s="42"/>
      <c r="AF485" s="42"/>
      <c r="AG485" s="42"/>
      <c r="AH485" s="146"/>
      <c r="AI485" s="42"/>
      <c r="AJ485" s="146"/>
      <c r="AK485" s="42"/>
      <c r="AL485" s="42"/>
      <c r="AM485" s="42"/>
      <c r="AN485" s="42"/>
      <c r="AO485" s="42"/>
      <c r="AP485" s="42"/>
      <c r="AQ485" s="42"/>
      <c r="AR485" s="40"/>
      <c r="AS485" s="42"/>
      <c r="AT485" s="40"/>
      <c r="AU485" s="42"/>
      <c r="AV485" s="40"/>
      <c r="AW485" s="42"/>
      <c r="AX485" s="40"/>
      <c r="AY485" s="42"/>
      <c r="AZ485" s="40"/>
      <c r="BA485" s="42"/>
      <c r="BB485" s="40"/>
      <c r="BC485" s="42"/>
      <c r="BD485" s="42"/>
      <c r="BE485" s="42"/>
      <c r="BF485" s="147"/>
      <c r="BG485" s="146"/>
      <c r="BH485" s="147"/>
      <c r="BI485" s="42"/>
      <c r="BJ485" s="151"/>
      <c r="BK485" s="151"/>
      <c r="BL485" s="151"/>
      <c r="BM485" s="151"/>
      <c r="BN485" s="151"/>
      <c r="BO485" s="151"/>
      <c r="BP485" s="151"/>
      <c r="BQ485" s="151"/>
      <c r="BR485" s="45"/>
      <c r="BS485" s="40"/>
      <c r="BT485" s="40"/>
      <c r="BU485" s="40"/>
      <c r="BV485" s="40"/>
      <c r="BW485" s="40"/>
      <c r="BX485" s="40"/>
      <c r="BY485" s="40"/>
      <c r="BZ485" s="152"/>
      <c r="CA485" s="153"/>
      <c r="CB485" s="70"/>
      <c r="CC485" s="157"/>
      <c r="CD485" s="157"/>
      <c r="CE485" s="45"/>
      <c r="CF485" s="145"/>
      <c r="CG485" s="40"/>
      <c r="CH485" s="42"/>
      <c r="CI485" s="42"/>
      <c r="CJ485" s="42"/>
      <c r="CK485" s="146"/>
      <c r="CL485" s="42"/>
      <c r="CM485" s="146"/>
      <c r="CN485" s="42"/>
      <c r="CO485" s="42"/>
      <c r="CP485" s="42"/>
      <c r="CQ485" s="42"/>
      <c r="CR485" s="42"/>
      <c r="CS485" s="42"/>
      <c r="CT485" s="42"/>
      <c r="CU485" s="40"/>
      <c r="CV485" s="42"/>
      <c r="CW485" s="40"/>
      <c r="CX485" s="42"/>
      <c r="CY485" s="40"/>
      <c r="CZ485" s="42"/>
      <c r="DA485" s="40"/>
      <c r="DB485" s="42"/>
      <c r="DC485" s="40"/>
      <c r="DD485" s="42"/>
      <c r="DE485" s="40"/>
      <c r="DF485" s="42"/>
      <c r="DG485" s="42"/>
      <c r="DH485" s="42"/>
    </row>
    <row r="486" spans="3:112">
      <c r="C486" s="147"/>
      <c r="D486" s="146"/>
      <c r="E486" s="147"/>
      <c r="F486" s="42"/>
      <c r="G486" s="151"/>
      <c r="H486" s="151"/>
      <c r="I486" s="151"/>
      <c r="J486" s="151"/>
      <c r="K486" s="151"/>
      <c r="L486" s="151"/>
      <c r="M486" s="151"/>
      <c r="N486" s="151"/>
      <c r="O486" s="45"/>
      <c r="P486" s="40"/>
      <c r="Q486" s="183"/>
      <c r="R486" s="40"/>
      <c r="S486" s="40"/>
      <c r="T486" s="40"/>
      <c r="U486" s="40"/>
      <c r="V486" s="40"/>
      <c r="W486" s="152"/>
      <c r="X486" s="153"/>
      <c r="Y486" s="70"/>
      <c r="Z486" s="157"/>
      <c r="AA486" s="157"/>
      <c r="AB486" s="45"/>
      <c r="AC486" s="145"/>
      <c r="AD486" s="40"/>
      <c r="AE486" s="42"/>
      <c r="AF486" s="42"/>
      <c r="AG486" s="42"/>
      <c r="AH486" s="146"/>
      <c r="AI486" s="42"/>
      <c r="AJ486" s="146"/>
      <c r="AK486" s="42"/>
      <c r="AL486" s="42"/>
      <c r="AM486" s="42"/>
      <c r="AN486" s="42"/>
      <c r="AO486" s="42"/>
      <c r="AP486" s="42"/>
      <c r="AQ486" s="42"/>
      <c r="AR486" s="40"/>
      <c r="AS486" s="42"/>
      <c r="AT486" s="40"/>
      <c r="AU486" s="42"/>
      <c r="AV486" s="40"/>
      <c r="AW486" s="42"/>
      <c r="AX486" s="40"/>
      <c r="AY486" s="42"/>
      <c r="AZ486" s="40"/>
      <c r="BA486" s="42"/>
      <c r="BB486" s="40"/>
      <c r="BC486" s="42"/>
      <c r="BD486" s="42"/>
      <c r="BE486" s="42"/>
      <c r="BF486" s="147"/>
      <c r="BG486" s="146"/>
      <c r="BH486" s="147"/>
      <c r="BI486" s="42"/>
      <c r="BJ486" s="151"/>
      <c r="BK486" s="151"/>
      <c r="BL486" s="151"/>
      <c r="BM486" s="151"/>
      <c r="BN486" s="151"/>
      <c r="BO486" s="151"/>
      <c r="BP486" s="151"/>
      <c r="BQ486" s="151"/>
      <c r="BR486" s="45"/>
      <c r="BS486" s="40"/>
      <c r="BT486" s="40"/>
      <c r="BU486" s="40"/>
      <c r="BV486" s="40"/>
      <c r="BW486" s="40"/>
      <c r="BX486" s="40"/>
      <c r="BY486" s="40"/>
      <c r="BZ486" s="152"/>
      <c r="CA486" s="153"/>
      <c r="CB486" s="70"/>
      <c r="CC486" s="157"/>
      <c r="CD486" s="157"/>
      <c r="CE486" s="45"/>
      <c r="CF486" s="145"/>
      <c r="CG486" s="40"/>
      <c r="CH486" s="42"/>
      <c r="CI486" s="42"/>
      <c r="CJ486" s="42"/>
      <c r="CK486" s="146"/>
      <c r="CL486" s="42"/>
      <c r="CM486" s="146"/>
      <c r="CN486" s="42"/>
      <c r="CO486" s="42"/>
      <c r="CP486" s="42"/>
      <c r="CQ486" s="42"/>
      <c r="CR486" s="42"/>
      <c r="CS486" s="42"/>
      <c r="CT486" s="42"/>
      <c r="CU486" s="40"/>
      <c r="CV486" s="42"/>
      <c r="CW486" s="40"/>
      <c r="CX486" s="42"/>
      <c r="CY486" s="40"/>
      <c r="CZ486" s="42"/>
      <c r="DA486" s="40"/>
      <c r="DB486" s="42"/>
      <c r="DC486" s="40"/>
      <c r="DD486" s="42"/>
      <c r="DE486" s="40"/>
      <c r="DF486" s="42"/>
      <c r="DG486" s="42"/>
      <c r="DH486" s="42"/>
    </row>
    <row r="487" spans="3:112">
      <c r="C487" s="147"/>
      <c r="D487" s="146"/>
      <c r="E487" s="147"/>
      <c r="F487" s="42"/>
      <c r="G487" s="151"/>
      <c r="H487" s="151"/>
      <c r="I487" s="151"/>
      <c r="J487" s="151"/>
      <c r="K487" s="151"/>
      <c r="L487" s="151"/>
      <c r="M487" s="151"/>
      <c r="N487" s="151"/>
      <c r="O487" s="45"/>
      <c r="P487" s="40"/>
      <c r="Q487" s="183"/>
      <c r="R487" s="40"/>
      <c r="S487" s="40"/>
      <c r="T487" s="40"/>
      <c r="U487" s="40"/>
      <c r="V487" s="40"/>
      <c r="W487" s="152"/>
      <c r="X487" s="153"/>
      <c r="Y487" s="70"/>
      <c r="Z487" s="157"/>
      <c r="AA487" s="157"/>
      <c r="AB487" s="45"/>
      <c r="AC487" s="145"/>
      <c r="AD487" s="40"/>
      <c r="AE487" s="42"/>
      <c r="AF487" s="42"/>
      <c r="AG487" s="42"/>
      <c r="AH487" s="146"/>
      <c r="AI487" s="42"/>
      <c r="AJ487" s="146"/>
      <c r="AK487" s="42"/>
      <c r="AL487" s="42"/>
      <c r="AM487" s="42"/>
      <c r="AN487" s="42"/>
      <c r="AO487" s="42"/>
      <c r="AP487" s="42"/>
      <c r="AQ487" s="42"/>
      <c r="AR487" s="40"/>
      <c r="AS487" s="42"/>
      <c r="AT487" s="40"/>
      <c r="AU487" s="42"/>
      <c r="AV487" s="40"/>
      <c r="AW487" s="42"/>
      <c r="AX487" s="40"/>
      <c r="AY487" s="42"/>
      <c r="AZ487" s="40"/>
      <c r="BA487" s="42"/>
      <c r="BB487" s="40"/>
      <c r="BC487" s="42"/>
      <c r="BD487" s="42"/>
      <c r="BE487" s="42"/>
      <c r="BF487" s="147"/>
      <c r="BG487" s="146"/>
      <c r="BH487" s="147"/>
      <c r="BI487" s="42"/>
      <c r="BJ487" s="151"/>
      <c r="BK487" s="151"/>
      <c r="BL487" s="151"/>
      <c r="BM487" s="151"/>
      <c r="BN487" s="151"/>
      <c r="BO487" s="151"/>
      <c r="BP487" s="151"/>
      <c r="BQ487" s="151"/>
      <c r="BR487" s="45"/>
      <c r="BS487" s="40"/>
      <c r="BT487" s="40"/>
      <c r="BU487" s="40"/>
      <c r="BV487" s="40"/>
      <c r="BW487" s="40"/>
      <c r="BX487" s="40"/>
      <c r="BY487" s="40"/>
      <c r="BZ487" s="152"/>
      <c r="CA487" s="153"/>
      <c r="CB487" s="70"/>
      <c r="CC487" s="157"/>
      <c r="CD487" s="157"/>
      <c r="CE487" s="45"/>
      <c r="CF487" s="145"/>
      <c r="CG487" s="40"/>
      <c r="CH487" s="42"/>
      <c r="CI487" s="42"/>
      <c r="CJ487" s="42"/>
      <c r="CK487" s="146"/>
      <c r="CL487" s="42"/>
      <c r="CM487" s="146"/>
      <c r="CN487" s="42"/>
      <c r="CO487" s="42"/>
      <c r="CP487" s="42"/>
      <c r="CQ487" s="42"/>
      <c r="CR487" s="42"/>
      <c r="CS487" s="42"/>
      <c r="CT487" s="42"/>
      <c r="CU487" s="40"/>
      <c r="CV487" s="42"/>
      <c r="CW487" s="40"/>
      <c r="CX487" s="42"/>
      <c r="CY487" s="40"/>
      <c r="CZ487" s="42"/>
      <c r="DA487" s="40"/>
      <c r="DB487" s="42"/>
      <c r="DC487" s="40"/>
      <c r="DD487" s="42"/>
      <c r="DE487" s="40"/>
      <c r="DF487" s="42"/>
      <c r="DG487" s="42"/>
      <c r="DH487" s="42"/>
    </row>
    <row r="488" spans="3:112">
      <c r="C488" s="147"/>
      <c r="D488" s="146"/>
      <c r="E488" s="147"/>
      <c r="F488" s="42"/>
      <c r="G488" s="151"/>
      <c r="H488" s="151"/>
      <c r="I488" s="151"/>
      <c r="J488" s="151"/>
      <c r="K488" s="151"/>
      <c r="L488" s="151"/>
      <c r="M488" s="151"/>
      <c r="N488" s="151"/>
      <c r="O488" s="45"/>
      <c r="P488" s="40"/>
      <c r="Q488" s="183"/>
      <c r="R488" s="40"/>
      <c r="S488" s="40"/>
      <c r="T488" s="40"/>
      <c r="U488" s="40"/>
      <c r="V488" s="40"/>
      <c r="W488" s="152"/>
      <c r="X488" s="153"/>
      <c r="Y488" s="70"/>
      <c r="Z488" s="157"/>
      <c r="AA488" s="157"/>
      <c r="AB488" s="45"/>
      <c r="AC488" s="145"/>
      <c r="AD488" s="40"/>
      <c r="AE488" s="42"/>
      <c r="AF488" s="42"/>
      <c r="AG488" s="42"/>
      <c r="AH488" s="146"/>
      <c r="AI488" s="42"/>
      <c r="AJ488" s="146"/>
      <c r="AK488" s="42"/>
      <c r="AL488" s="42"/>
      <c r="AM488" s="42"/>
      <c r="AN488" s="42"/>
      <c r="AO488" s="42"/>
      <c r="AP488" s="42"/>
      <c r="AQ488" s="42"/>
      <c r="AR488" s="40"/>
      <c r="AS488" s="42"/>
      <c r="AT488" s="40"/>
      <c r="AU488" s="42"/>
      <c r="AV488" s="40"/>
      <c r="AW488" s="42"/>
      <c r="AX488" s="40"/>
      <c r="AY488" s="42"/>
      <c r="AZ488" s="40"/>
      <c r="BA488" s="42"/>
      <c r="BB488" s="40"/>
      <c r="BC488" s="42"/>
      <c r="BD488" s="42"/>
      <c r="BE488" s="42"/>
      <c r="BF488" s="147"/>
      <c r="BG488" s="146"/>
      <c r="BH488" s="147"/>
      <c r="BI488" s="42"/>
      <c r="BJ488" s="151"/>
      <c r="BK488" s="151"/>
      <c r="BL488" s="151"/>
      <c r="BM488" s="151"/>
      <c r="BN488" s="151"/>
      <c r="BO488" s="151"/>
      <c r="BP488" s="151"/>
      <c r="BQ488" s="151"/>
      <c r="BR488" s="45"/>
      <c r="BS488" s="40"/>
      <c r="BT488" s="40"/>
      <c r="BU488" s="40"/>
      <c r="BV488" s="40"/>
      <c r="BW488" s="40"/>
      <c r="BX488" s="40"/>
      <c r="BY488" s="40"/>
      <c r="BZ488" s="152"/>
      <c r="CA488" s="153"/>
      <c r="CB488" s="70"/>
      <c r="CC488" s="157"/>
      <c r="CD488" s="157"/>
      <c r="CE488" s="45"/>
      <c r="CF488" s="145"/>
      <c r="CG488" s="40"/>
      <c r="CH488" s="42"/>
      <c r="CI488" s="42"/>
      <c r="CJ488" s="42"/>
      <c r="CK488" s="146"/>
      <c r="CL488" s="42"/>
      <c r="CM488" s="146"/>
      <c r="CN488" s="42"/>
      <c r="CO488" s="42"/>
      <c r="CP488" s="42"/>
      <c r="CQ488" s="42"/>
      <c r="CR488" s="42"/>
      <c r="CS488" s="42"/>
      <c r="CT488" s="42"/>
      <c r="CU488" s="40"/>
      <c r="CV488" s="42"/>
      <c r="CW488" s="40"/>
      <c r="CX488" s="42"/>
      <c r="CY488" s="40"/>
      <c r="CZ488" s="42"/>
      <c r="DA488" s="40"/>
      <c r="DB488" s="42"/>
      <c r="DC488" s="40"/>
      <c r="DD488" s="42"/>
      <c r="DE488" s="40"/>
      <c r="DF488" s="42"/>
      <c r="DG488" s="42"/>
      <c r="DH488" s="42"/>
    </row>
    <row r="489" spans="3:112">
      <c r="C489" s="147"/>
      <c r="D489" s="146"/>
      <c r="E489" s="147"/>
      <c r="F489" s="42"/>
      <c r="G489" s="151"/>
      <c r="H489" s="151"/>
      <c r="I489" s="151"/>
      <c r="J489" s="151"/>
      <c r="K489" s="151"/>
      <c r="L489" s="151"/>
      <c r="M489" s="151"/>
      <c r="N489" s="151"/>
      <c r="O489" s="45"/>
      <c r="P489" s="40"/>
      <c r="Q489" s="183"/>
      <c r="R489" s="40"/>
      <c r="S489" s="40"/>
      <c r="T489" s="40"/>
      <c r="U489" s="40"/>
      <c r="V489" s="40"/>
      <c r="W489" s="152"/>
      <c r="X489" s="153"/>
      <c r="Y489" s="70"/>
      <c r="Z489" s="157"/>
      <c r="AA489" s="157"/>
      <c r="AB489" s="45"/>
      <c r="AC489" s="145"/>
      <c r="AD489" s="40"/>
      <c r="AE489" s="42"/>
      <c r="AF489" s="42"/>
      <c r="AG489" s="42"/>
      <c r="AH489" s="146"/>
      <c r="AI489" s="42"/>
      <c r="AJ489" s="146"/>
      <c r="AK489" s="42"/>
      <c r="AL489" s="42"/>
      <c r="AM489" s="42"/>
      <c r="AN489" s="42"/>
      <c r="AO489" s="42"/>
      <c r="AP489" s="42"/>
      <c r="AQ489" s="42"/>
      <c r="AR489" s="40"/>
      <c r="AS489" s="42"/>
      <c r="AT489" s="40"/>
      <c r="AU489" s="42"/>
      <c r="AV489" s="40"/>
      <c r="AW489" s="42"/>
      <c r="AX489" s="40"/>
      <c r="AY489" s="42"/>
      <c r="AZ489" s="40"/>
      <c r="BA489" s="42"/>
      <c r="BB489" s="40"/>
      <c r="BC489" s="42"/>
      <c r="BD489" s="42"/>
      <c r="BE489" s="42"/>
      <c r="BF489" s="147"/>
      <c r="BG489" s="146"/>
      <c r="BH489" s="147"/>
      <c r="BI489" s="42"/>
      <c r="BJ489" s="151"/>
      <c r="BK489" s="151"/>
      <c r="BL489" s="151"/>
      <c r="BM489" s="151"/>
      <c r="BN489" s="151"/>
      <c r="BO489" s="151"/>
      <c r="BP489" s="151"/>
      <c r="BQ489" s="151"/>
      <c r="BR489" s="45"/>
      <c r="BS489" s="40"/>
      <c r="BT489" s="40"/>
      <c r="BU489" s="40"/>
      <c r="BV489" s="40"/>
      <c r="BW489" s="40"/>
      <c r="BX489" s="40"/>
      <c r="BY489" s="40"/>
      <c r="BZ489" s="152"/>
      <c r="CA489" s="153"/>
      <c r="CB489" s="70"/>
      <c r="CC489" s="157"/>
      <c r="CD489" s="157"/>
      <c r="CE489" s="45"/>
      <c r="CF489" s="145"/>
      <c r="CG489" s="40"/>
      <c r="CH489" s="42"/>
      <c r="CI489" s="42"/>
      <c r="CJ489" s="42"/>
      <c r="CK489" s="146"/>
      <c r="CL489" s="42"/>
      <c r="CM489" s="146"/>
      <c r="CN489" s="42"/>
      <c r="CO489" s="42"/>
      <c r="CP489" s="42"/>
      <c r="CQ489" s="42"/>
      <c r="CR489" s="42"/>
      <c r="CS489" s="42"/>
      <c r="CT489" s="42"/>
      <c r="CU489" s="40"/>
      <c r="CV489" s="42"/>
      <c r="CW489" s="40"/>
      <c r="CX489" s="42"/>
      <c r="CY489" s="40"/>
      <c r="CZ489" s="42"/>
      <c r="DA489" s="40"/>
      <c r="DB489" s="42"/>
      <c r="DC489" s="40"/>
      <c r="DD489" s="42"/>
      <c r="DE489" s="40"/>
      <c r="DF489" s="42"/>
      <c r="DG489" s="42"/>
      <c r="DH489" s="42"/>
    </row>
    <row r="490" spans="3:112">
      <c r="C490" s="147"/>
      <c r="D490" s="146"/>
      <c r="E490" s="147"/>
      <c r="F490" s="42"/>
      <c r="G490" s="151"/>
      <c r="H490" s="151"/>
      <c r="I490" s="151"/>
      <c r="J490" s="151"/>
      <c r="K490" s="151"/>
      <c r="L490" s="151"/>
      <c r="M490" s="151"/>
      <c r="N490" s="151"/>
      <c r="O490" s="45"/>
      <c r="P490" s="40"/>
      <c r="Q490" s="183"/>
      <c r="R490" s="40"/>
      <c r="S490" s="40"/>
      <c r="T490" s="40"/>
      <c r="U490" s="40"/>
      <c r="V490" s="40"/>
      <c r="W490" s="152"/>
      <c r="X490" s="153"/>
      <c r="Y490" s="70"/>
      <c r="Z490" s="157"/>
      <c r="AA490" s="157"/>
      <c r="AB490" s="45"/>
      <c r="AC490" s="145"/>
      <c r="AD490" s="40"/>
      <c r="AE490" s="42"/>
      <c r="AF490" s="42"/>
      <c r="AG490" s="42"/>
      <c r="AH490" s="146"/>
      <c r="AI490" s="42"/>
      <c r="AJ490" s="146"/>
      <c r="AK490" s="42"/>
      <c r="AL490" s="42"/>
      <c r="AM490" s="42"/>
      <c r="AN490" s="42"/>
      <c r="AO490" s="42"/>
      <c r="AP490" s="42"/>
      <c r="AQ490" s="42"/>
      <c r="AR490" s="40"/>
      <c r="AS490" s="42"/>
      <c r="AT490" s="40"/>
      <c r="AU490" s="42"/>
      <c r="AV490" s="40"/>
      <c r="AW490" s="42"/>
      <c r="AX490" s="40"/>
      <c r="AY490" s="42"/>
      <c r="AZ490" s="40"/>
      <c r="BA490" s="42"/>
      <c r="BB490" s="40"/>
      <c r="BC490" s="42"/>
      <c r="BD490" s="42"/>
      <c r="BE490" s="42"/>
      <c r="BF490" s="147"/>
      <c r="BG490" s="146"/>
      <c r="BH490" s="147"/>
      <c r="BI490" s="42"/>
      <c r="BJ490" s="151"/>
      <c r="BK490" s="151"/>
      <c r="BL490" s="151"/>
      <c r="BM490" s="151"/>
      <c r="BN490" s="151"/>
      <c r="BO490" s="151"/>
      <c r="BP490" s="151"/>
      <c r="BQ490" s="151"/>
      <c r="BR490" s="45"/>
      <c r="BS490" s="40"/>
      <c r="BT490" s="40"/>
      <c r="BU490" s="40"/>
      <c r="BV490" s="40"/>
      <c r="BW490" s="40"/>
      <c r="BX490" s="40"/>
      <c r="BY490" s="40"/>
      <c r="BZ490" s="152"/>
      <c r="CA490" s="153"/>
      <c r="CB490" s="70"/>
      <c r="CC490" s="157"/>
      <c r="CD490" s="157"/>
      <c r="CE490" s="45"/>
      <c r="CF490" s="145"/>
      <c r="CG490" s="40"/>
      <c r="CH490" s="42"/>
      <c r="CI490" s="42"/>
      <c r="CJ490" s="42"/>
      <c r="CK490" s="146"/>
      <c r="CL490" s="42"/>
      <c r="CM490" s="146"/>
      <c r="CN490" s="42"/>
      <c r="CO490" s="42"/>
      <c r="CP490" s="42"/>
      <c r="CQ490" s="42"/>
      <c r="CR490" s="42"/>
      <c r="CS490" s="42"/>
      <c r="CT490" s="42"/>
      <c r="CU490" s="40"/>
      <c r="CV490" s="42"/>
      <c r="CW490" s="40"/>
      <c r="CX490" s="42"/>
      <c r="CY490" s="40"/>
      <c r="CZ490" s="42"/>
      <c r="DA490" s="40"/>
      <c r="DB490" s="42"/>
      <c r="DC490" s="40"/>
      <c r="DD490" s="42"/>
      <c r="DE490" s="40"/>
      <c r="DF490" s="42"/>
      <c r="DG490" s="42"/>
      <c r="DH490" s="42"/>
    </row>
    <row r="491" spans="3:112">
      <c r="C491" s="147"/>
      <c r="D491" s="146"/>
      <c r="E491" s="147"/>
      <c r="F491" s="42"/>
      <c r="G491" s="151"/>
      <c r="H491" s="151"/>
      <c r="I491" s="151"/>
      <c r="J491" s="151"/>
      <c r="K491" s="151"/>
      <c r="L491" s="151"/>
      <c r="M491" s="151"/>
      <c r="N491" s="151"/>
      <c r="O491" s="45"/>
      <c r="P491" s="40"/>
      <c r="Q491" s="183"/>
      <c r="R491" s="40"/>
      <c r="S491" s="40"/>
      <c r="T491" s="40"/>
      <c r="U491" s="40"/>
      <c r="V491" s="40"/>
      <c r="W491" s="152"/>
      <c r="X491" s="153"/>
      <c r="Y491" s="70"/>
      <c r="Z491" s="157"/>
      <c r="AA491" s="157"/>
      <c r="AB491" s="45"/>
      <c r="AC491" s="145"/>
      <c r="AD491" s="40"/>
      <c r="AE491" s="42"/>
      <c r="AF491" s="42"/>
      <c r="AG491" s="42"/>
      <c r="AH491" s="146"/>
      <c r="AI491" s="42"/>
      <c r="AJ491" s="146"/>
      <c r="AK491" s="42"/>
      <c r="AL491" s="42"/>
      <c r="AM491" s="42"/>
      <c r="AN491" s="42"/>
      <c r="AO491" s="42"/>
      <c r="AP491" s="42"/>
      <c r="AQ491" s="42"/>
      <c r="AR491" s="40"/>
      <c r="AS491" s="42"/>
      <c r="AT491" s="40"/>
      <c r="AU491" s="42"/>
      <c r="AV491" s="40"/>
      <c r="AW491" s="42"/>
      <c r="AX491" s="40"/>
      <c r="AY491" s="42"/>
      <c r="AZ491" s="40"/>
      <c r="BA491" s="42"/>
      <c r="BB491" s="40"/>
      <c r="BC491" s="42"/>
      <c r="BD491" s="42"/>
      <c r="BE491" s="42"/>
      <c r="BF491" s="147"/>
      <c r="BG491" s="146"/>
      <c r="BH491" s="147"/>
      <c r="BI491" s="42"/>
      <c r="BJ491" s="151"/>
      <c r="BK491" s="151"/>
      <c r="BL491" s="151"/>
      <c r="BM491" s="151"/>
      <c r="BN491" s="151"/>
      <c r="BO491" s="151"/>
      <c r="BP491" s="151"/>
      <c r="BQ491" s="151"/>
      <c r="BR491" s="45"/>
      <c r="BS491" s="40"/>
      <c r="BT491" s="40"/>
      <c r="BU491" s="40"/>
      <c r="BV491" s="40"/>
      <c r="BW491" s="40"/>
      <c r="BX491" s="40"/>
      <c r="BY491" s="40"/>
      <c r="BZ491" s="152"/>
      <c r="CA491" s="153"/>
      <c r="CB491" s="70"/>
      <c r="CC491" s="157"/>
      <c r="CD491" s="157"/>
      <c r="CE491" s="45"/>
      <c r="CF491" s="145"/>
      <c r="CG491" s="40"/>
      <c r="CH491" s="42"/>
      <c r="CI491" s="42"/>
      <c r="CJ491" s="42"/>
      <c r="CK491" s="146"/>
      <c r="CL491" s="42"/>
      <c r="CM491" s="146"/>
      <c r="CN491" s="42"/>
      <c r="CO491" s="42"/>
      <c r="CP491" s="42"/>
      <c r="CQ491" s="42"/>
      <c r="CR491" s="42"/>
      <c r="CS491" s="42"/>
      <c r="CT491" s="42"/>
      <c r="CU491" s="40"/>
      <c r="CV491" s="42"/>
      <c r="CW491" s="40"/>
      <c r="CX491" s="42"/>
      <c r="CY491" s="40"/>
      <c r="CZ491" s="42"/>
      <c r="DA491" s="40"/>
      <c r="DB491" s="42"/>
      <c r="DC491" s="40"/>
      <c r="DD491" s="42"/>
      <c r="DE491" s="40"/>
      <c r="DF491" s="42"/>
      <c r="DG491" s="42"/>
      <c r="DH491" s="42"/>
    </row>
    <row r="492" spans="3:112">
      <c r="C492" s="147"/>
      <c r="D492" s="146"/>
      <c r="E492" s="147"/>
      <c r="F492" s="42"/>
      <c r="G492" s="151"/>
      <c r="H492" s="151"/>
      <c r="I492" s="151"/>
      <c r="J492" s="151"/>
      <c r="K492" s="151"/>
      <c r="L492" s="151"/>
      <c r="M492" s="151"/>
      <c r="N492" s="151"/>
      <c r="O492" s="45"/>
      <c r="P492" s="40"/>
      <c r="Q492" s="183"/>
      <c r="R492" s="40"/>
      <c r="S492" s="40"/>
      <c r="T492" s="40"/>
      <c r="U492" s="40"/>
      <c r="V492" s="40"/>
      <c r="W492" s="152"/>
      <c r="X492" s="153"/>
      <c r="Y492" s="70"/>
      <c r="Z492" s="157"/>
      <c r="AA492" s="157"/>
      <c r="AB492" s="45"/>
      <c r="AC492" s="145"/>
      <c r="AD492" s="40"/>
      <c r="AE492" s="42"/>
      <c r="AF492" s="42"/>
      <c r="AG492" s="42"/>
      <c r="AH492" s="146"/>
      <c r="AI492" s="42"/>
      <c r="AJ492" s="146"/>
      <c r="AK492" s="42"/>
      <c r="AL492" s="42"/>
      <c r="AM492" s="42"/>
      <c r="AN492" s="42"/>
      <c r="AO492" s="42"/>
      <c r="AP492" s="42"/>
      <c r="AQ492" s="42"/>
      <c r="AR492" s="40"/>
      <c r="AS492" s="42"/>
      <c r="AT492" s="40"/>
      <c r="AU492" s="42"/>
      <c r="AV492" s="40"/>
      <c r="AW492" s="42"/>
      <c r="AX492" s="40"/>
      <c r="AY492" s="42"/>
      <c r="AZ492" s="40"/>
      <c r="BA492" s="42"/>
      <c r="BB492" s="40"/>
      <c r="BC492" s="42"/>
      <c r="BD492" s="42"/>
      <c r="BE492" s="42"/>
      <c r="BF492" s="147"/>
      <c r="BG492" s="146"/>
      <c r="BH492" s="147"/>
      <c r="BI492" s="42"/>
      <c r="BJ492" s="151"/>
      <c r="BK492" s="151"/>
      <c r="BL492" s="151"/>
      <c r="BM492" s="151"/>
      <c r="BN492" s="151"/>
      <c r="BO492" s="151"/>
      <c r="BP492" s="151"/>
      <c r="BQ492" s="151"/>
      <c r="BR492" s="45"/>
      <c r="BS492" s="40"/>
      <c r="BT492" s="40"/>
      <c r="BU492" s="40"/>
      <c r="BV492" s="40"/>
      <c r="BW492" s="40"/>
      <c r="BX492" s="40"/>
      <c r="BY492" s="40"/>
      <c r="BZ492" s="152"/>
      <c r="CA492" s="153"/>
      <c r="CB492" s="70"/>
      <c r="CC492" s="157"/>
      <c r="CD492" s="157"/>
      <c r="CE492" s="45"/>
      <c r="CF492" s="145"/>
      <c r="CG492" s="40"/>
      <c r="CH492" s="42"/>
      <c r="CI492" s="42"/>
      <c r="CJ492" s="42"/>
      <c r="CK492" s="146"/>
      <c r="CL492" s="42"/>
      <c r="CM492" s="146"/>
      <c r="CN492" s="42"/>
      <c r="CO492" s="42"/>
      <c r="CP492" s="42"/>
      <c r="CQ492" s="42"/>
      <c r="CR492" s="42"/>
      <c r="CS492" s="42"/>
      <c r="CT492" s="42"/>
      <c r="CU492" s="40"/>
      <c r="CV492" s="42"/>
      <c r="CW492" s="40"/>
      <c r="CX492" s="42"/>
      <c r="CY492" s="40"/>
      <c r="CZ492" s="42"/>
      <c r="DA492" s="40"/>
      <c r="DB492" s="42"/>
      <c r="DC492" s="40"/>
      <c r="DD492" s="42"/>
      <c r="DE492" s="40"/>
      <c r="DF492" s="42"/>
      <c r="DG492" s="42"/>
      <c r="DH492" s="42"/>
    </row>
    <row r="493" spans="3:112">
      <c r="C493" s="147"/>
      <c r="D493" s="146"/>
      <c r="E493" s="147"/>
      <c r="F493" s="42"/>
      <c r="G493" s="151"/>
      <c r="H493" s="151"/>
      <c r="I493" s="151"/>
      <c r="J493" s="151"/>
      <c r="K493" s="151"/>
      <c r="L493" s="151"/>
      <c r="M493" s="151"/>
      <c r="N493" s="151"/>
      <c r="O493" s="45"/>
      <c r="P493" s="40"/>
      <c r="Q493" s="183"/>
      <c r="R493" s="40"/>
      <c r="S493" s="40"/>
      <c r="T493" s="40"/>
      <c r="U493" s="40"/>
      <c r="V493" s="40"/>
      <c r="W493" s="152"/>
      <c r="X493" s="153"/>
      <c r="Y493" s="70"/>
      <c r="Z493" s="157"/>
      <c r="AA493" s="157"/>
      <c r="AB493" s="45"/>
      <c r="AC493" s="145"/>
      <c r="AD493" s="40"/>
      <c r="AE493" s="42"/>
      <c r="AF493" s="42"/>
      <c r="AG493" s="42"/>
      <c r="AH493" s="146"/>
      <c r="AI493" s="42"/>
      <c r="AJ493" s="146"/>
      <c r="AK493" s="42"/>
      <c r="AL493" s="42"/>
      <c r="AM493" s="42"/>
      <c r="AN493" s="42"/>
      <c r="AO493" s="42"/>
      <c r="AP493" s="42"/>
      <c r="AQ493" s="42"/>
      <c r="AR493" s="40"/>
      <c r="AS493" s="42"/>
      <c r="AT493" s="40"/>
      <c r="AU493" s="42"/>
      <c r="AV493" s="40"/>
      <c r="AW493" s="42"/>
      <c r="AX493" s="40"/>
      <c r="AY493" s="42"/>
      <c r="AZ493" s="40"/>
      <c r="BA493" s="42"/>
      <c r="BB493" s="40"/>
      <c r="BC493" s="42"/>
      <c r="BD493" s="42"/>
      <c r="BE493" s="42"/>
      <c r="BF493" s="147"/>
      <c r="BG493" s="146"/>
      <c r="BH493" s="147"/>
      <c r="BI493" s="42"/>
      <c r="BJ493" s="151"/>
      <c r="BK493" s="151"/>
      <c r="BL493" s="151"/>
      <c r="BM493" s="151"/>
      <c r="BN493" s="151"/>
      <c r="BO493" s="151"/>
      <c r="BP493" s="151"/>
      <c r="BQ493" s="151"/>
      <c r="BR493" s="45"/>
      <c r="BS493" s="40"/>
      <c r="BT493" s="40"/>
      <c r="BU493" s="40"/>
      <c r="BV493" s="40"/>
      <c r="BW493" s="40"/>
      <c r="BX493" s="40"/>
      <c r="BY493" s="40"/>
      <c r="BZ493" s="152"/>
      <c r="CA493" s="153"/>
      <c r="CB493" s="70"/>
      <c r="CC493" s="157"/>
      <c r="CD493" s="157"/>
      <c r="CE493" s="45"/>
      <c r="CF493" s="145"/>
      <c r="CG493" s="40"/>
      <c r="CH493" s="42"/>
      <c r="CI493" s="42"/>
      <c r="CJ493" s="42"/>
      <c r="CK493" s="146"/>
      <c r="CL493" s="42"/>
      <c r="CM493" s="146"/>
      <c r="CN493" s="42"/>
      <c r="CO493" s="42"/>
      <c r="CP493" s="42"/>
      <c r="CQ493" s="42"/>
      <c r="CR493" s="42"/>
      <c r="CS493" s="42"/>
      <c r="CT493" s="42"/>
      <c r="CU493" s="40"/>
      <c r="CV493" s="42"/>
      <c r="CW493" s="40"/>
      <c r="CX493" s="42"/>
      <c r="CY493" s="40"/>
      <c r="CZ493" s="42"/>
      <c r="DA493" s="40"/>
      <c r="DB493" s="42"/>
      <c r="DC493" s="40"/>
      <c r="DD493" s="42"/>
      <c r="DE493" s="40"/>
      <c r="DF493" s="42"/>
      <c r="DG493" s="42"/>
      <c r="DH493" s="42"/>
    </row>
    <row r="494" spans="3:112">
      <c r="C494" s="147"/>
      <c r="D494" s="146"/>
      <c r="E494" s="147"/>
      <c r="F494" s="42"/>
      <c r="G494" s="151"/>
      <c r="H494" s="151"/>
      <c r="I494" s="151"/>
      <c r="J494" s="151"/>
      <c r="K494" s="151"/>
      <c r="L494" s="151"/>
      <c r="M494" s="151"/>
      <c r="N494" s="151"/>
      <c r="O494" s="45"/>
      <c r="P494" s="40"/>
      <c r="Q494" s="183"/>
      <c r="R494" s="40"/>
      <c r="S494" s="40"/>
      <c r="T494" s="40"/>
      <c r="U494" s="40"/>
      <c r="V494" s="40"/>
      <c r="W494" s="152"/>
      <c r="X494" s="153"/>
      <c r="Y494" s="70"/>
      <c r="Z494" s="157"/>
      <c r="AA494" s="157"/>
      <c r="AB494" s="45"/>
      <c r="AC494" s="145"/>
      <c r="AD494" s="40"/>
      <c r="AE494" s="42"/>
      <c r="AF494" s="42"/>
      <c r="AG494" s="42"/>
      <c r="AH494" s="146"/>
      <c r="AI494" s="42"/>
      <c r="AJ494" s="146"/>
      <c r="AK494" s="42"/>
      <c r="AL494" s="42"/>
      <c r="AM494" s="42"/>
      <c r="AN494" s="42"/>
      <c r="AO494" s="42"/>
      <c r="AP494" s="42"/>
      <c r="AQ494" s="42"/>
      <c r="AR494" s="40"/>
      <c r="AS494" s="42"/>
      <c r="AT494" s="40"/>
      <c r="AU494" s="42"/>
      <c r="AV494" s="40"/>
      <c r="AW494" s="42"/>
      <c r="AX494" s="40"/>
      <c r="AY494" s="42"/>
      <c r="AZ494" s="40"/>
      <c r="BA494" s="42"/>
      <c r="BB494" s="40"/>
      <c r="BC494" s="42"/>
      <c r="BD494" s="42"/>
      <c r="BE494" s="42"/>
      <c r="BF494" s="147"/>
      <c r="BG494" s="146"/>
      <c r="BH494" s="147"/>
      <c r="BI494" s="42"/>
      <c r="BJ494" s="151"/>
      <c r="BK494" s="151"/>
      <c r="BL494" s="151"/>
      <c r="BM494" s="151"/>
      <c r="BN494" s="151"/>
      <c r="BO494" s="151"/>
      <c r="BP494" s="151"/>
      <c r="BQ494" s="151"/>
      <c r="BR494" s="45"/>
      <c r="BS494" s="40"/>
      <c r="BT494" s="40"/>
      <c r="BU494" s="40"/>
      <c r="BV494" s="40"/>
      <c r="BW494" s="40"/>
      <c r="BX494" s="40"/>
      <c r="BY494" s="40"/>
      <c r="BZ494" s="152"/>
      <c r="CA494" s="153"/>
      <c r="CB494" s="70"/>
      <c r="CC494" s="157"/>
      <c r="CD494" s="157"/>
      <c r="CE494" s="45"/>
      <c r="CF494" s="145"/>
      <c r="CG494" s="40"/>
      <c r="CH494" s="42"/>
      <c r="CI494" s="42"/>
      <c r="CJ494" s="42"/>
      <c r="CK494" s="146"/>
      <c r="CL494" s="42"/>
      <c r="CM494" s="146"/>
      <c r="CN494" s="42"/>
      <c r="CO494" s="42"/>
      <c r="CP494" s="42"/>
      <c r="CQ494" s="42"/>
      <c r="CR494" s="42"/>
      <c r="CS494" s="42"/>
      <c r="CT494" s="42"/>
      <c r="CU494" s="40"/>
      <c r="CV494" s="42"/>
      <c r="CW494" s="40"/>
      <c r="CX494" s="42"/>
      <c r="CY494" s="40"/>
      <c r="CZ494" s="42"/>
      <c r="DA494" s="40"/>
      <c r="DB494" s="42"/>
      <c r="DC494" s="40"/>
      <c r="DD494" s="42"/>
      <c r="DE494" s="40"/>
      <c r="DF494" s="42"/>
      <c r="DG494" s="42"/>
      <c r="DH494" s="42"/>
    </row>
    <row r="495" spans="3:112">
      <c r="C495" s="147"/>
      <c r="D495" s="146"/>
      <c r="E495" s="147"/>
      <c r="F495" s="42"/>
      <c r="G495" s="151"/>
      <c r="H495" s="151"/>
      <c r="I495" s="151"/>
      <c r="J495" s="151"/>
      <c r="K495" s="151"/>
      <c r="L495" s="151"/>
      <c r="M495" s="151"/>
      <c r="N495" s="151"/>
      <c r="O495" s="45"/>
      <c r="P495" s="40"/>
      <c r="Q495" s="183"/>
      <c r="R495" s="40"/>
      <c r="S495" s="40"/>
      <c r="T495" s="40"/>
      <c r="U495" s="40"/>
      <c r="V495" s="40"/>
      <c r="W495" s="152"/>
      <c r="X495" s="153"/>
      <c r="Y495" s="70"/>
      <c r="Z495" s="157"/>
      <c r="AA495" s="157"/>
      <c r="AB495" s="45"/>
      <c r="AC495" s="145"/>
      <c r="AD495" s="40"/>
      <c r="AE495" s="42"/>
      <c r="AF495" s="42"/>
      <c r="AG495" s="42"/>
      <c r="AH495" s="146"/>
      <c r="AI495" s="42"/>
      <c r="AJ495" s="146"/>
      <c r="AK495" s="42"/>
      <c r="AL495" s="42"/>
      <c r="AM495" s="42"/>
      <c r="AN495" s="42"/>
      <c r="AO495" s="42"/>
      <c r="AP495" s="42"/>
      <c r="AQ495" s="42"/>
      <c r="AR495" s="40"/>
      <c r="AS495" s="42"/>
      <c r="AT495" s="40"/>
      <c r="AU495" s="42"/>
      <c r="AV495" s="40"/>
      <c r="AW495" s="42"/>
      <c r="AX495" s="40"/>
      <c r="AY495" s="42"/>
      <c r="AZ495" s="40"/>
      <c r="BA495" s="42"/>
      <c r="BB495" s="40"/>
      <c r="BC495" s="42"/>
      <c r="BD495" s="42"/>
      <c r="BE495" s="42"/>
      <c r="BF495" s="147"/>
      <c r="BG495" s="146"/>
      <c r="BH495" s="147"/>
      <c r="BI495" s="42"/>
      <c r="BJ495" s="151"/>
      <c r="BK495" s="151"/>
      <c r="BL495" s="151"/>
      <c r="BM495" s="151"/>
      <c r="BN495" s="151"/>
      <c r="BO495" s="151"/>
      <c r="BP495" s="151"/>
      <c r="BQ495" s="151"/>
      <c r="BR495" s="45"/>
      <c r="BS495" s="40"/>
      <c r="BT495" s="40"/>
      <c r="BU495" s="40"/>
      <c r="BV495" s="40"/>
      <c r="BW495" s="40"/>
      <c r="BX495" s="40"/>
      <c r="BY495" s="40"/>
      <c r="BZ495" s="152"/>
      <c r="CA495" s="153"/>
      <c r="CB495" s="70"/>
      <c r="CC495" s="157"/>
      <c r="CD495" s="157"/>
      <c r="CE495" s="45"/>
      <c r="CF495" s="145"/>
      <c r="CG495" s="40"/>
      <c r="CH495" s="42"/>
      <c r="CI495" s="42"/>
      <c r="CJ495" s="42"/>
      <c r="CK495" s="146"/>
      <c r="CL495" s="42"/>
      <c r="CM495" s="146"/>
      <c r="CN495" s="42"/>
      <c r="CO495" s="42"/>
      <c r="CP495" s="42"/>
      <c r="CQ495" s="42"/>
      <c r="CR495" s="42"/>
      <c r="CS495" s="42"/>
      <c r="CT495" s="42"/>
      <c r="CU495" s="40"/>
      <c r="CV495" s="42"/>
      <c r="CW495" s="40"/>
      <c r="CX495" s="42"/>
      <c r="CY495" s="40"/>
      <c r="CZ495" s="42"/>
      <c r="DA495" s="40"/>
      <c r="DB495" s="42"/>
      <c r="DC495" s="40"/>
      <c r="DD495" s="42"/>
      <c r="DE495" s="40"/>
      <c r="DF495" s="42"/>
      <c r="DG495" s="42"/>
      <c r="DH495" s="42"/>
    </row>
    <row r="496" spans="3:112">
      <c r="C496" s="147"/>
      <c r="D496" s="146"/>
      <c r="E496" s="147"/>
      <c r="F496" s="42"/>
      <c r="G496" s="151"/>
      <c r="H496" s="151"/>
      <c r="I496" s="151"/>
      <c r="J496" s="151"/>
      <c r="K496" s="151"/>
      <c r="L496" s="151"/>
      <c r="M496" s="151"/>
      <c r="N496" s="151"/>
      <c r="O496" s="45"/>
      <c r="P496" s="40"/>
      <c r="Q496" s="183"/>
      <c r="R496" s="40"/>
      <c r="S496" s="40"/>
      <c r="T496" s="40"/>
      <c r="U496" s="40"/>
      <c r="V496" s="40"/>
      <c r="W496" s="152"/>
      <c r="X496" s="153"/>
      <c r="Y496" s="70"/>
      <c r="Z496" s="157"/>
      <c r="AA496" s="157"/>
      <c r="AB496" s="45"/>
      <c r="AC496" s="145"/>
      <c r="AD496" s="40"/>
      <c r="AE496" s="42"/>
      <c r="AF496" s="42"/>
      <c r="AG496" s="42"/>
      <c r="AH496" s="146"/>
      <c r="AI496" s="42"/>
      <c r="AJ496" s="146"/>
      <c r="AK496" s="42"/>
      <c r="AL496" s="42"/>
      <c r="AM496" s="42"/>
      <c r="AN496" s="42"/>
      <c r="AO496" s="42"/>
      <c r="AP496" s="42"/>
      <c r="AQ496" s="42"/>
      <c r="AR496" s="40"/>
      <c r="AS496" s="42"/>
      <c r="AT496" s="40"/>
      <c r="AU496" s="42"/>
      <c r="AV496" s="40"/>
      <c r="AW496" s="42"/>
      <c r="AX496" s="40"/>
      <c r="AY496" s="42"/>
      <c r="AZ496" s="40"/>
      <c r="BA496" s="42"/>
      <c r="BB496" s="40"/>
      <c r="BC496" s="42"/>
      <c r="BD496" s="42"/>
      <c r="BE496" s="42"/>
      <c r="BF496" s="147"/>
      <c r="BG496" s="146"/>
      <c r="BH496" s="147"/>
      <c r="BI496" s="42"/>
      <c r="BJ496" s="151"/>
      <c r="BK496" s="151"/>
      <c r="BL496" s="151"/>
      <c r="BM496" s="151"/>
      <c r="BN496" s="151"/>
      <c r="BO496" s="151"/>
      <c r="BP496" s="151"/>
      <c r="BQ496" s="151"/>
      <c r="BR496" s="45"/>
      <c r="BS496" s="40"/>
      <c r="BT496" s="40"/>
      <c r="BU496" s="40"/>
      <c r="BV496" s="40"/>
      <c r="BW496" s="40"/>
      <c r="BX496" s="40"/>
      <c r="BY496" s="40"/>
      <c r="BZ496" s="152"/>
      <c r="CA496" s="153"/>
      <c r="CB496" s="70"/>
      <c r="CC496" s="157"/>
      <c r="CD496" s="157"/>
      <c r="CE496" s="45"/>
      <c r="CF496" s="145"/>
      <c r="CG496" s="40"/>
      <c r="CH496" s="42"/>
      <c r="CI496" s="42"/>
      <c r="CJ496" s="42"/>
      <c r="CK496" s="146"/>
      <c r="CL496" s="42"/>
      <c r="CM496" s="146"/>
      <c r="CN496" s="42"/>
      <c r="CO496" s="42"/>
      <c r="CP496" s="42"/>
      <c r="CQ496" s="42"/>
      <c r="CR496" s="42"/>
      <c r="CS496" s="42"/>
      <c r="CT496" s="42"/>
      <c r="CU496" s="40"/>
      <c r="CV496" s="42"/>
      <c r="CW496" s="40"/>
      <c r="CX496" s="42"/>
      <c r="CY496" s="40"/>
      <c r="CZ496" s="42"/>
      <c r="DA496" s="40"/>
      <c r="DB496" s="42"/>
      <c r="DC496" s="40"/>
      <c r="DD496" s="42"/>
      <c r="DE496" s="40"/>
      <c r="DF496" s="42"/>
      <c r="DG496" s="42"/>
      <c r="DH496" s="42"/>
    </row>
    <row r="497" spans="3:112">
      <c r="C497" s="147"/>
      <c r="D497" s="146"/>
      <c r="E497" s="147"/>
      <c r="F497" s="42"/>
      <c r="G497" s="151"/>
      <c r="H497" s="151"/>
      <c r="I497" s="151"/>
      <c r="J497" s="151"/>
      <c r="K497" s="151"/>
      <c r="L497" s="151"/>
      <c r="M497" s="151"/>
      <c r="N497" s="151"/>
      <c r="O497" s="45"/>
      <c r="P497" s="40"/>
      <c r="Q497" s="183"/>
      <c r="R497" s="40"/>
      <c r="S497" s="40"/>
      <c r="T497" s="40"/>
      <c r="U497" s="40"/>
      <c r="V497" s="40"/>
      <c r="W497" s="152"/>
      <c r="X497" s="153"/>
      <c r="Y497" s="70"/>
      <c r="Z497" s="157"/>
      <c r="AA497" s="157"/>
      <c r="AB497" s="45"/>
      <c r="AC497" s="145"/>
      <c r="AD497" s="40"/>
      <c r="AE497" s="42"/>
      <c r="AF497" s="42"/>
      <c r="AG497" s="42"/>
      <c r="AH497" s="146"/>
      <c r="AI497" s="42"/>
      <c r="AJ497" s="146"/>
      <c r="AK497" s="42"/>
      <c r="AL497" s="42"/>
      <c r="AM497" s="42"/>
      <c r="AN497" s="42"/>
      <c r="AO497" s="42"/>
      <c r="AP497" s="42"/>
      <c r="AQ497" s="42"/>
      <c r="AR497" s="40"/>
      <c r="AS497" s="42"/>
      <c r="AT497" s="40"/>
      <c r="AU497" s="42"/>
      <c r="AV497" s="40"/>
      <c r="AW497" s="42"/>
      <c r="AX497" s="40"/>
      <c r="AY497" s="42"/>
      <c r="AZ497" s="40"/>
      <c r="BA497" s="42"/>
      <c r="BB497" s="40"/>
      <c r="BC497" s="42"/>
      <c r="BD497" s="42"/>
      <c r="BE497" s="42"/>
      <c r="BF497" s="147"/>
      <c r="BG497" s="146"/>
      <c r="BH497" s="147"/>
      <c r="BI497" s="42"/>
      <c r="BJ497" s="151"/>
      <c r="BK497" s="151"/>
      <c r="BL497" s="151"/>
      <c r="BM497" s="151"/>
      <c r="BN497" s="151"/>
      <c r="BO497" s="151"/>
      <c r="BP497" s="151"/>
      <c r="BQ497" s="151"/>
      <c r="BR497" s="45"/>
      <c r="BS497" s="40"/>
      <c r="BT497" s="40"/>
      <c r="BU497" s="40"/>
      <c r="BV497" s="40"/>
      <c r="BW497" s="40"/>
      <c r="BX497" s="40"/>
      <c r="BY497" s="40"/>
      <c r="BZ497" s="152"/>
      <c r="CA497" s="153"/>
      <c r="CB497" s="70"/>
      <c r="CC497" s="157"/>
      <c r="CD497" s="157"/>
      <c r="CE497" s="45"/>
      <c r="CF497" s="145"/>
      <c r="CG497" s="40"/>
      <c r="CH497" s="42"/>
      <c r="CI497" s="42"/>
      <c r="CJ497" s="42"/>
      <c r="CK497" s="146"/>
      <c r="CL497" s="42"/>
      <c r="CM497" s="146"/>
      <c r="CN497" s="42"/>
      <c r="CO497" s="42"/>
      <c r="CP497" s="42"/>
      <c r="CQ497" s="42"/>
      <c r="CR497" s="42"/>
      <c r="CS497" s="42"/>
      <c r="CT497" s="42"/>
      <c r="CU497" s="40"/>
      <c r="CV497" s="42"/>
      <c r="CW497" s="40"/>
      <c r="CX497" s="42"/>
      <c r="CY497" s="40"/>
      <c r="CZ497" s="42"/>
      <c r="DA497" s="40"/>
      <c r="DB497" s="42"/>
      <c r="DC497" s="40"/>
      <c r="DD497" s="42"/>
      <c r="DE497" s="40"/>
      <c r="DF497" s="42"/>
      <c r="DG497" s="42"/>
      <c r="DH497" s="42"/>
    </row>
    <row r="498" spans="3:112">
      <c r="C498" s="147"/>
      <c r="D498" s="146"/>
      <c r="E498" s="147"/>
      <c r="F498" s="42"/>
      <c r="G498" s="151"/>
      <c r="H498" s="151"/>
      <c r="I498" s="151"/>
      <c r="J498" s="151"/>
      <c r="K498" s="151"/>
      <c r="L498" s="151"/>
      <c r="M498" s="151"/>
      <c r="N498" s="151"/>
      <c r="O498" s="45"/>
      <c r="P498" s="40"/>
      <c r="Q498" s="183"/>
      <c r="R498" s="40"/>
      <c r="S498" s="40"/>
      <c r="T498" s="40"/>
      <c r="U498" s="40"/>
      <c r="V498" s="40"/>
      <c r="W498" s="152"/>
      <c r="X498" s="153"/>
      <c r="Y498" s="70"/>
      <c r="Z498" s="157"/>
      <c r="AA498" s="157"/>
      <c r="AB498" s="45"/>
      <c r="AC498" s="145"/>
      <c r="AD498" s="40"/>
      <c r="AE498" s="42"/>
      <c r="AF498" s="42"/>
      <c r="AG498" s="42"/>
      <c r="AH498" s="146"/>
      <c r="AI498" s="42"/>
      <c r="AJ498" s="146"/>
      <c r="AK498" s="42"/>
      <c r="AL498" s="42"/>
      <c r="AM498" s="42"/>
      <c r="AN498" s="42"/>
      <c r="AO498" s="42"/>
      <c r="AP498" s="42"/>
      <c r="AQ498" s="42"/>
      <c r="AR498" s="40"/>
      <c r="AS498" s="42"/>
      <c r="AT498" s="40"/>
      <c r="AU498" s="42"/>
      <c r="AV498" s="40"/>
      <c r="AW498" s="42"/>
      <c r="AX498" s="40"/>
      <c r="AY498" s="42"/>
      <c r="AZ498" s="40"/>
      <c r="BA498" s="42"/>
      <c r="BB498" s="40"/>
      <c r="BC498" s="42"/>
      <c r="BD498" s="42"/>
      <c r="BE498" s="42"/>
      <c r="BF498" s="147"/>
      <c r="BG498" s="146"/>
      <c r="BH498" s="147"/>
      <c r="BI498" s="42"/>
      <c r="BJ498" s="151"/>
      <c r="BK498" s="151"/>
      <c r="BL498" s="151"/>
      <c r="BM498" s="151"/>
      <c r="BN498" s="151"/>
      <c r="BO498" s="151"/>
      <c r="BP498" s="151"/>
      <c r="BQ498" s="151"/>
      <c r="BR498" s="45"/>
      <c r="BS498" s="40"/>
      <c r="BT498" s="40"/>
      <c r="BU498" s="40"/>
      <c r="BV498" s="40"/>
      <c r="BW498" s="40"/>
      <c r="BX498" s="40"/>
      <c r="BY498" s="40"/>
      <c r="BZ498" s="152"/>
      <c r="CA498" s="153"/>
      <c r="CB498" s="70"/>
      <c r="CC498" s="157"/>
      <c r="CD498" s="157"/>
      <c r="CE498" s="45"/>
      <c r="CF498" s="145"/>
      <c r="CG498" s="40"/>
      <c r="CH498" s="42"/>
      <c r="CI498" s="42"/>
      <c r="CJ498" s="42"/>
      <c r="CK498" s="146"/>
      <c r="CL498" s="42"/>
      <c r="CM498" s="146"/>
      <c r="CN498" s="42"/>
      <c r="CO498" s="42"/>
      <c r="CP498" s="42"/>
      <c r="CQ498" s="42"/>
      <c r="CR498" s="42"/>
      <c r="CS498" s="42"/>
      <c r="CT498" s="42"/>
      <c r="CU498" s="40"/>
      <c r="CV498" s="42"/>
      <c r="CW498" s="40"/>
      <c r="CX498" s="42"/>
      <c r="CY498" s="40"/>
      <c r="CZ498" s="42"/>
      <c r="DA498" s="40"/>
      <c r="DB498" s="42"/>
      <c r="DC498" s="40"/>
      <c r="DD498" s="42"/>
      <c r="DE498" s="40"/>
      <c r="DF498" s="42"/>
      <c r="DG498" s="42"/>
      <c r="DH498" s="42"/>
    </row>
    <row r="499" spans="3:112">
      <c r="C499" s="147"/>
      <c r="D499" s="146"/>
      <c r="E499" s="147"/>
      <c r="F499" s="42"/>
      <c r="G499" s="151"/>
      <c r="H499" s="151"/>
      <c r="I499" s="151"/>
      <c r="J499" s="151"/>
      <c r="K499" s="151"/>
      <c r="L499" s="151"/>
      <c r="M499" s="151"/>
      <c r="N499" s="151"/>
      <c r="O499" s="45"/>
      <c r="P499" s="40"/>
      <c r="Q499" s="183"/>
      <c r="R499" s="40"/>
      <c r="S499" s="40"/>
      <c r="T499" s="40"/>
      <c r="U499" s="40"/>
      <c r="V499" s="40"/>
      <c r="W499" s="152"/>
      <c r="X499" s="153"/>
      <c r="Y499" s="70"/>
      <c r="Z499" s="157"/>
      <c r="AA499" s="157"/>
      <c r="AB499" s="45"/>
      <c r="AC499" s="145"/>
      <c r="AD499" s="40"/>
      <c r="AE499" s="42"/>
      <c r="AF499" s="42"/>
      <c r="AG499" s="42"/>
      <c r="AH499" s="146"/>
      <c r="AI499" s="42"/>
      <c r="AJ499" s="146"/>
      <c r="AK499" s="42"/>
      <c r="AL499" s="42"/>
      <c r="AM499" s="42"/>
      <c r="AN499" s="42"/>
      <c r="AO499" s="42"/>
      <c r="AP499" s="42"/>
      <c r="AQ499" s="42"/>
      <c r="AR499" s="40"/>
      <c r="AS499" s="42"/>
      <c r="AT499" s="40"/>
      <c r="AU499" s="42"/>
      <c r="AV499" s="40"/>
      <c r="AW499" s="42"/>
      <c r="AX499" s="40"/>
      <c r="AY499" s="42"/>
      <c r="AZ499" s="40"/>
      <c r="BA499" s="42"/>
      <c r="BB499" s="40"/>
      <c r="BC499" s="42"/>
      <c r="BD499" s="42"/>
      <c r="BE499" s="42"/>
      <c r="BF499" s="147"/>
      <c r="BG499" s="146"/>
      <c r="BH499" s="147"/>
      <c r="BI499" s="42"/>
      <c r="BJ499" s="151"/>
      <c r="BK499" s="151"/>
      <c r="BL499" s="151"/>
      <c r="BM499" s="151"/>
      <c r="BN499" s="151"/>
      <c r="BO499" s="151"/>
      <c r="BP499" s="151"/>
      <c r="BQ499" s="151"/>
      <c r="BR499" s="45"/>
      <c r="BS499" s="40"/>
      <c r="BT499" s="40"/>
      <c r="BU499" s="40"/>
      <c r="BV499" s="40"/>
      <c r="BW499" s="40"/>
      <c r="BX499" s="40"/>
      <c r="BY499" s="40"/>
      <c r="BZ499" s="152"/>
      <c r="CA499" s="153"/>
      <c r="CB499" s="70"/>
      <c r="CC499" s="157"/>
      <c r="CD499" s="157"/>
      <c r="CE499" s="45"/>
      <c r="CF499" s="145"/>
      <c r="CG499" s="40"/>
      <c r="CH499" s="42"/>
      <c r="CI499" s="42"/>
      <c r="CJ499" s="42"/>
      <c r="CK499" s="146"/>
      <c r="CL499" s="42"/>
      <c r="CM499" s="146"/>
      <c r="CN499" s="42"/>
      <c r="CO499" s="42"/>
      <c r="CP499" s="42"/>
      <c r="CQ499" s="42"/>
      <c r="CR499" s="42"/>
      <c r="CS499" s="42"/>
      <c r="CT499" s="42"/>
      <c r="CU499" s="40"/>
      <c r="CV499" s="42"/>
      <c r="CW499" s="40"/>
      <c r="CX499" s="42"/>
      <c r="CY499" s="40"/>
      <c r="CZ499" s="42"/>
      <c r="DA499" s="40"/>
      <c r="DB499" s="42"/>
      <c r="DC499" s="40"/>
      <c r="DD499" s="42"/>
      <c r="DE499" s="40"/>
      <c r="DF499" s="42"/>
      <c r="DG499" s="42"/>
      <c r="DH499" s="42"/>
    </row>
    <row r="500" spans="3:112">
      <c r="C500" s="147"/>
      <c r="D500" s="146"/>
      <c r="E500" s="147"/>
      <c r="F500" s="42"/>
      <c r="G500" s="151"/>
      <c r="H500" s="151"/>
      <c r="I500" s="151"/>
      <c r="J500" s="151"/>
      <c r="K500" s="151"/>
      <c r="L500" s="151"/>
      <c r="M500" s="151"/>
      <c r="N500" s="151"/>
      <c r="O500" s="45"/>
      <c r="P500" s="40"/>
      <c r="Q500" s="183"/>
      <c r="R500" s="40"/>
      <c r="S500" s="40"/>
      <c r="T500" s="40"/>
      <c r="U500" s="40"/>
      <c r="V500" s="40"/>
      <c r="W500" s="152"/>
      <c r="X500" s="153"/>
      <c r="Y500" s="70"/>
      <c r="Z500" s="157"/>
      <c r="AA500" s="157"/>
      <c r="AB500" s="45"/>
      <c r="AC500" s="145"/>
      <c r="AD500" s="40"/>
      <c r="AE500" s="42"/>
      <c r="AF500" s="42"/>
      <c r="AG500" s="42"/>
      <c r="AH500" s="146"/>
      <c r="AI500" s="42"/>
      <c r="AJ500" s="146"/>
      <c r="AK500" s="42"/>
      <c r="AL500" s="42"/>
      <c r="AM500" s="42"/>
      <c r="AN500" s="42"/>
      <c r="AO500" s="42"/>
      <c r="AP500" s="42"/>
      <c r="AQ500" s="42"/>
      <c r="AR500" s="40"/>
      <c r="AS500" s="42"/>
      <c r="AT500" s="40"/>
      <c r="AU500" s="42"/>
      <c r="AV500" s="40"/>
      <c r="AW500" s="42"/>
      <c r="AX500" s="40"/>
      <c r="AY500" s="42"/>
      <c r="AZ500" s="40"/>
      <c r="BA500" s="42"/>
      <c r="BB500" s="40"/>
      <c r="BC500" s="42"/>
      <c r="BD500" s="42"/>
      <c r="BE500" s="42"/>
      <c r="BF500" s="147"/>
      <c r="BG500" s="146"/>
      <c r="BH500" s="147"/>
      <c r="BI500" s="42"/>
      <c r="BJ500" s="151"/>
      <c r="BK500" s="151"/>
      <c r="BL500" s="151"/>
      <c r="BM500" s="151"/>
      <c r="BN500" s="151"/>
      <c r="BO500" s="151"/>
      <c r="BP500" s="151"/>
      <c r="BQ500" s="151"/>
      <c r="BR500" s="45"/>
      <c r="BS500" s="40"/>
      <c r="BT500" s="40"/>
      <c r="BU500" s="40"/>
      <c r="BV500" s="40"/>
      <c r="BW500" s="40"/>
      <c r="BX500" s="40"/>
      <c r="BY500" s="40"/>
      <c r="BZ500" s="152"/>
      <c r="CA500" s="153"/>
      <c r="CB500" s="70"/>
      <c r="CC500" s="157"/>
      <c r="CD500" s="157"/>
      <c r="CE500" s="45"/>
      <c r="CF500" s="145"/>
      <c r="CG500" s="40"/>
      <c r="CH500" s="42"/>
      <c r="CI500" s="42"/>
      <c r="CJ500" s="42"/>
      <c r="CK500" s="146"/>
      <c r="CL500" s="42"/>
      <c r="CM500" s="146"/>
      <c r="CN500" s="42"/>
      <c r="CO500" s="42"/>
      <c r="CP500" s="42"/>
      <c r="CQ500" s="42"/>
      <c r="CR500" s="42"/>
      <c r="CS500" s="42"/>
      <c r="CT500" s="42"/>
      <c r="CU500" s="40"/>
      <c r="CV500" s="42"/>
      <c r="CW500" s="40"/>
      <c r="CX500" s="42"/>
      <c r="CY500" s="40"/>
      <c r="CZ500" s="42"/>
      <c r="DA500" s="40"/>
      <c r="DB500" s="42"/>
      <c r="DC500" s="40"/>
      <c r="DD500" s="42"/>
      <c r="DE500" s="40"/>
      <c r="DF500" s="42"/>
      <c r="DG500" s="42"/>
      <c r="DH500" s="42"/>
    </row>
    <row r="501" spans="3:112">
      <c r="C501" s="147"/>
      <c r="D501" s="146"/>
      <c r="E501" s="147"/>
      <c r="F501" s="42"/>
      <c r="G501" s="151"/>
      <c r="H501" s="151"/>
      <c r="I501" s="151"/>
      <c r="J501" s="151"/>
      <c r="K501" s="151"/>
      <c r="L501" s="151"/>
      <c r="M501" s="151"/>
      <c r="N501" s="151"/>
      <c r="O501" s="45"/>
      <c r="P501" s="40"/>
      <c r="Q501" s="183"/>
      <c r="R501" s="40"/>
      <c r="S501" s="40"/>
      <c r="T501" s="40"/>
      <c r="U501" s="40"/>
      <c r="V501" s="40"/>
      <c r="W501" s="152"/>
      <c r="X501" s="153"/>
      <c r="Y501" s="70"/>
      <c r="Z501" s="157"/>
      <c r="AA501" s="157"/>
      <c r="AB501" s="45"/>
      <c r="AC501" s="145"/>
      <c r="AD501" s="40"/>
      <c r="AE501" s="42"/>
      <c r="AF501" s="42"/>
      <c r="AG501" s="42"/>
      <c r="AH501" s="146"/>
      <c r="AI501" s="42"/>
      <c r="AJ501" s="146"/>
      <c r="AK501" s="42"/>
      <c r="AL501" s="42"/>
      <c r="AM501" s="42"/>
      <c r="AN501" s="42"/>
      <c r="AO501" s="42"/>
      <c r="AP501" s="42"/>
      <c r="AQ501" s="42"/>
      <c r="AR501" s="40"/>
      <c r="AS501" s="42"/>
      <c r="AT501" s="40"/>
      <c r="AU501" s="42"/>
      <c r="AV501" s="40"/>
      <c r="AW501" s="42"/>
      <c r="AX501" s="40"/>
      <c r="AY501" s="42"/>
      <c r="AZ501" s="40"/>
      <c r="BA501" s="42"/>
      <c r="BB501" s="40"/>
      <c r="BC501" s="42"/>
      <c r="BD501" s="42"/>
      <c r="BE501" s="42"/>
      <c r="BF501" s="147"/>
      <c r="BG501" s="146"/>
      <c r="BH501" s="147"/>
      <c r="BI501" s="42"/>
      <c r="BJ501" s="151"/>
      <c r="BK501" s="151"/>
      <c r="BL501" s="151"/>
      <c r="BM501" s="151"/>
      <c r="BN501" s="151"/>
      <c r="BO501" s="151"/>
      <c r="BP501" s="151"/>
      <c r="BQ501" s="151"/>
      <c r="BR501" s="45"/>
      <c r="BS501" s="40"/>
      <c r="BT501" s="40"/>
      <c r="BU501" s="40"/>
      <c r="BV501" s="40"/>
      <c r="BW501" s="40"/>
      <c r="BX501" s="40"/>
      <c r="BY501" s="40"/>
      <c r="BZ501" s="152"/>
      <c r="CA501" s="153"/>
      <c r="CB501" s="70"/>
      <c r="CC501" s="157"/>
      <c r="CD501" s="157"/>
      <c r="CE501" s="45"/>
      <c r="CF501" s="145"/>
      <c r="CG501" s="40"/>
      <c r="CH501" s="42"/>
      <c r="CI501" s="42"/>
      <c r="CJ501" s="42"/>
      <c r="CK501" s="146"/>
      <c r="CL501" s="42"/>
      <c r="CM501" s="146"/>
      <c r="CN501" s="42"/>
      <c r="CO501" s="42"/>
      <c r="CP501" s="42"/>
      <c r="CQ501" s="42"/>
      <c r="CR501" s="42"/>
      <c r="CS501" s="42"/>
      <c r="CT501" s="42"/>
      <c r="CU501" s="40"/>
      <c r="CV501" s="42"/>
      <c r="CW501" s="40"/>
      <c r="CX501" s="42"/>
      <c r="CY501" s="40"/>
      <c r="CZ501" s="42"/>
      <c r="DA501" s="40"/>
      <c r="DB501" s="42"/>
      <c r="DC501" s="40"/>
      <c r="DD501" s="42"/>
      <c r="DE501" s="40"/>
      <c r="DF501" s="42"/>
      <c r="DG501" s="42"/>
      <c r="DH501" s="42"/>
    </row>
    <row r="502" spans="3:112">
      <c r="C502" s="147"/>
      <c r="D502" s="146"/>
      <c r="E502" s="147"/>
      <c r="F502" s="42"/>
      <c r="G502" s="151"/>
      <c r="H502" s="151"/>
      <c r="I502" s="151"/>
      <c r="J502" s="151"/>
      <c r="K502" s="151"/>
      <c r="L502" s="151"/>
      <c r="M502" s="151"/>
      <c r="N502" s="151"/>
      <c r="O502" s="45"/>
      <c r="P502" s="40"/>
      <c r="Q502" s="183"/>
      <c r="R502" s="40"/>
      <c r="S502" s="40"/>
      <c r="T502" s="40"/>
      <c r="U502" s="40"/>
      <c r="V502" s="40"/>
      <c r="W502" s="152"/>
      <c r="X502" s="153"/>
      <c r="Y502" s="70"/>
      <c r="Z502" s="157"/>
      <c r="AA502" s="157"/>
      <c r="AB502" s="45"/>
      <c r="AC502" s="145"/>
      <c r="AD502" s="40"/>
      <c r="AE502" s="42"/>
      <c r="AF502" s="42"/>
      <c r="AG502" s="42"/>
      <c r="AH502" s="146"/>
      <c r="AI502" s="42"/>
      <c r="AJ502" s="146"/>
      <c r="AK502" s="42"/>
      <c r="AL502" s="42"/>
      <c r="AM502" s="42"/>
      <c r="AN502" s="42"/>
      <c r="AO502" s="42"/>
      <c r="AP502" s="42"/>
      <c r="AQ502" s="42"/>
      <c r="AR502" s="40"/>
      <c r="AS502" s="42"/>
      <c r="AT502" s="40"/>
      <c r="AU502" s="42"/>
      <c r="AV502" s="40"/>
      <c r="AW502" s="42"/>
      <c r="AX502" s="40"/>
      <c r="AY502" s="42"/>
      <c r="AZ502" s="40"/>
      <c r="BA502" s="42"/>
      <c r="BB502" s="40"/>
      <c r="BC502" s="42"/>
      <c r="BD502" s="42"/>
      <c r="BE502" s="42"/>
      <c r="BF502" s="147"/>
      <c r="BG502" s="146"/>
      <c r="BH502" s="147"/>
      <c r="BI502" s="42"/>
      <c r="BJ502" s="151"/>
      <c r="BK502" s="151"/>
      <c r="BL502" s="151"/>
      <c r="BM502" s="151"/>
      <c r="BN502" s="151"/>
      <c r="BO502" s="151"/>
      <c r="BP502" s="151"/>
      <c r="BQ502" s="151"/>
      <c r="BR502" s="45"/>
      <c r="BS502" s="40"/>
      <c r="BT502" s="40"/>
      <c r="BU502" s="40"/>
      <c r="BV502" s="40"/>
      <c r="BW502" s="40"/>
      <c r="BX502" s="40"/>
      <c r="BY502" s="40"/>
      <c r="BZ502" s="152"/>
      <c r="CA502" s="153"/>
      <c r="CB502" s="70"/>
      <c r="CC502" s="157"/>
      <c r="CD502" s="157"/>
      <c r="CE502" s="45"/>
      <c r="CF502" s="145"/>
      <c r="CG502" s="40"/>
      <c r="CH502" s="42"/>
      <c r="CI502" s="42"/>
      <c r="CJ502" s="42"/>
      <c r="CK502" s="146"/>
      <c r="CL502" s="42"/>
      <c r="CM502" s="146"/>
      <c r="CN502" s="42"/>
      <c r="CO502" s="42"/>
      <c r="CP502" s="42"/>
      <c r="CQ502" s="42"/>
      <c r="CR502" s="42"/>
      <c r="CS502" s="42"/>
      <c r="CT502" s="42"/>
      <c r="CU502" s="40"/>
      <c r="CV502" s="42"/>
      <c r="CW502" s="40"/>
      <c r="CX502" s="42"/>
      <c r="CY502" s="40"/>
      <c r="CZ502" s="42"/>
      <c r="DA502" s="40"/>
      <c r="DB502" s="42"/>
      <c r="DC502" s="40"/>
      <c r="DD502" s="42"/>
      <c r="DE502" s="40"/>
      <c r="DF502" s="42"/>
      <c r="DG502" s="42"/>
      <c r="DH502" s="42"/>
    </row>
    <row r="503" spans="3:112">
      <c r="C503" s="147"/>
      <c r="D503" s="146"/>
      <c r="E503" s="147"/>
      <c r="F503" s="42"/>
      <c r="G503" s="151"/>
      <c r="H503" s="151"/>
      <c r="I503" s="151"/>
      <c r="J503" s="151"/>
      <c r="K503" s="151"/>
      <c r="L503" s="151"/>
      <c r="M503" s="151"/>
      <c r="N503" s="151"/>
      <c r="O503" s="45"/>
      <c r="P503" s="40"/>
      <c r="Q503" s="183"/>
      <c r="R503" s="40"/>
      <c r="S503" s="40"/>
      <c r="T503" s="40"/>
      <c r="U503" s="40"/>
      <c r="V503" s="40"/>
      <c r="W503" s="152"/>
      <c r="X503" s="153"/>
      <c r="Y503" s="70"/>
      <c r="Z503" s="157"/>
      <c r="AA503" s="157"/>
      <c r="AB503" s="45"/>
      <c r="AC503" s="145"/>
      <c r="AD503" s="40"/>
      <c r="AE503" s="42"/>
      <c r="AF503" s="42"/>
      <c r="AG503" s="42"/>
      <c r="AH503" s="146"/>
      <c r="AI503" s="42"/>
      <c r="AJ503" s="146"/>
      <c r="AK503" s="42"/>
      <c r="AL503" s="42"/>
      <c r="AM503" s="42"/>
      <c r="AN503" s="42"/>
      <c r="AO503" s="42"/>
      <c r="AP503" s="42"/>
      <c r="AQ503" s="42"/>
      <c r="AR503" s="40"/>
      <c r="AS503" s="42"/>
      <c r="AT503" s="40"/>
      <c r="AU503" s="42"/>
      <c r="AV503" s="40"/>
      <c r="AW503" s="42"/>
      <c r="AX503" s="40"/>
      <c r="AY503" s="42"/>
      <c r="AZ503" s="40"/>
      <c r="BA503" s="42"/>
      <c r="BB503" s="40"/>
      <c r="BC503" s="42"/>
      <c r="BD503" s="42"/>
      <c r="BE503" s="42"/>
      <c r="BF503" s="147"/>
      <c r="BG503" s="146"/>
      <c r="BH503" s="147"/>
      <c r="BI503" s="42"/>
      <c r="BJ503" s="151"/>
      <c r="BK503" s="151"/>
      <c r="BL503" s="151"/>
      <c r="BM503" s="151"/>
      <c r="BN503" s="151"/>
      <c r="BO503" s="151"/>
      <c r="BP503" s="151"/>
      <c r="BQ503" s="151"/>
      <c r="BR503" s="45"/>
      <c r="BS503" s="40"/>
      <c r="BT503" s="40"/>
      <c r="BU503" s="40"/>
      <c r="BV503" s="40"/>
      <c r="BW503" s="40"/>
      <c r="BX503" s="40"/>
      <c r="BY503" s="40"/>
      <c r="BZ503" s="152"/>
      <c r="CA503" s="153"/>
      <c r="CB503" s="70"/>
      <c r="CC503" s="157"/>
      <c r="CD503" s="157"/>
      <c r="CE503" s="45"/>
      <c r="CF503" s="145"/>
      <c r="CG503" s="40"/>
      <c r="CH503" s="42"/>
      <c r="CI503" s="42"/>
      <c r="CJ503" s="42"/>
      <c r="CK503" s="146"/>
      <c r="CL503" s="42"/>
      <c r="CM503" s="146"/>
      <c r="CN503" s="42"/>
      <c r="CO503" s="42"/>
      <c r="CP503" s="42"/>
      <c r="CQ503" s="42"/>
      <c r="CR503" s="42"/>
      <c r="CS503" s="42"/>
      <c r="CT503" s="42"/>
      <c r="CU503" s="40"/>
      <c r="CV503" s="42"/>
      <c r="CW503" s="40"/>
      <c r="CX503" s="42"/>
      <c r="CY503" s="40"/>
      <c r="CZ503" s="42"/>
      <c r="DA503" s="40"/>
      <c r="DB503" s="42"/>
      <c r="DC503" s="40"/>
      <c r="DD503" s="42"/>
      <c r="DE503" s="40"/>
      <c r="DF503" s="42"/>
      <c r="DG503" s="42"/>
      <c r="DH503" s="42"/>
    </row>
    <row r="504" spans="3:112">
      <c r="C504" s="147"/>
      <c r="D504" s="146"/>
      <c r="E504" s="147"/>
      <c r="F504" s="42"/>
      <c r="G504" s="151"/>
      <c r="H504" s="151"/>
      <c r="I504" s="151"/>
      <c r="J504" s="151"/>
      <c r="K504" s="151"/>
      <c r="L504" s="151"/>
      <c r="M504" s="151"/>
      <c r="N504" s="151"/>
      <c r="O504" s="45"/>
      <c r="P504" s="40"/>
      <c r="Q504" s="183"/>
      <c r="R504" s="40"/>
      <c r="S504" s="40"/>
      <c r="T504" s="40"/>
      <c r="U504" s="40"/>
      <c r="V504" s="40"/>
      <c r="W504" s="152"/>
      <c r="X504" s="153"/>
      <c r="Y504" s="70"/>
      <c r="Z504" s="157"/>
      <c r="AA504" s="157"/>
      <c r="AB504" s="45"/>
      <c r="AC504" s="145"/>
      <c r="AD504" s="40"/>
      <c r="AE504" s="42"/>
      <c r="AF504" s="42"/>
      <c r="AG504" s="42"/>
      <c r="AH504" s="146"/>
      <c r="AI504" s="42"/>
      <c r="AJ504" s="146"/>
      <c r="AK504" s="42"/>
      <c r="AL504" s="42"/>
      <c r="AM504" s="42"/>
      <c r="AN504" s="42"/>
      <c r="AO504" s="42"/>
      <c r="AP504" s="42"/>
      <c r="AQ504" s="42"/>
      <c r="AR504" s="40"/>
      <c r="AS504" s="42"/>
      <c r="AT504" s="40"/>
      <c r="AU504" s="42"/>
      <c r="AV504" s="40"/>
      <c r="AW504" s="42"/>
      <c r="AX504" s="40"/>
      <c r="AY504" s="42"/>
      <c r="AZ504" s="40"/>
      <c r="BA504" s="42"/>
      <c r="BB504" s="40"/>
      <c r="BC504" s="42"/>
      <c r="BD504" s="42"/>
      <c r="BE504" s="42"/>
      <c r="BF504" s="147"/>
      <c r="BG504" s="146"/>
      <c r="BH504" s="147"/>
      <c r="BI504" s="42"/>
      <c r="BJ504" s="151"/>
      <c r="BK504" s="151"/>
      <c r="BL504" s="151"/>
      <c r="BM504" s="151"/>
      <c r="BN504" s="151"/>
      <c r="BO504" s="151"/>
      <c r="BP504" s="151"/>
      <c r="BQ504" s="151"/>
      <c r="BR504" s="45"/>
      <c r="BS504" s="40"/>
      <c r="BT504" s="40"/>
      <c r="BU504" s="40"/>
      <c r="BV504" s="40"/>
      <c r="BW504" s="40"/>
      <c r="BX504" s="40"/>
      <c r="BY504" s="40"/>
      <c r="BZ504" s="152"/>
      <c r="CA504" s="153"/>
      <c r="CB504" s="70"/>
      <c r="CC504" s="157"/>
      <c r="CD504" s="157"/>
      <c r="CE504" s="45"/>
      <c r="CF504" s="145"/>
      <c r="CG504" s="40"/>
      <c r="CH504" s="42"/>
      <c r="CI504" s="42"/>
      <c r="CJ504" s="42"/>
      <c r="CK504" s="146"/>
      <c r="CL504" s="42"/>
      <c r="CM504" s="146"/>
      <c r="CN504" s="42"/>
      <c r="CO504" s="42"/>
      <c r="CP504" s="42"/>
      <c r="CQ504" s="42"/>
      <c r="CR504" s="42"/>
      <c r="CS504" s="42"/>
      <c r="CT504" s="42"/>
      <c r="CU504" s="40"/>
      <c r="CV504" s="42"/>
      <c r="CW504" s="40"/>
      <c r="CX504" s="42"/>
      <c r="CY504" s="40"/>
      <c r="CZ504" s="42"/>
      <c r="DA504" s="40"/>
      <c r="DB504" s="42"/>
      <c r="DC504" s="40"/>
      <c r="DD504" s="42"/>
      <c r="DE504" s="40"/>
      <c r="DF504" s="42"/>
      <c r="DG504" s="42"/>
      <c r="DH504" s="42"/>
    </row>
    <row r="505" spans="3:112">
      <c r="C505" s="147"/>
      <c r="D505" s="146"/>
      <c r="E505" s="147"/>
      <c r="F505" s="42"/>
      <c r="G505" s="151"/>
      <c r="H505" s="151"/>
      <c r="I505" s="151"/>
      <c r="J505" s="151"/>
      <c r="K505" s="151"/>
      <c r="L505" s="151"/>
      <c r="M505" s="151"/>
      <c r="N505" s="151"/>
      <c r="O505" s="45"/>
      <c r="P505" s="40"/>
      <c r="Q505" s="183"/>
      <c r="R505" s="40"/>
      <c r="S505" s="40"/>
      <c r="T505" s="40"/>
      <c r="U505" s="40"/>
      <c r="V505" s="40"/>
      <c r="W505" s="152"/>
      <c r="X505" s="153"/>
      <c r="Y505" s="70"/>
      <c r="Z505" s="157"/>
      <c r="AA505" s="157"/>
      <c r="AB505" s="45"/>
      <c r="AC505" s="145"/>
      <c r="AD505" s="40"/>
      <c r="AE505" s="42"/>
      <c r="AF505" s="42"/>
      <c r="AG505" s="42"/>
      <c r="AH505" s="146"/>
      <c r="AI505" s="42"/>
      <c r="AJ505" s="146"/>
      <c r="AK505" s="42"/>
      <c r="AL505" s="42"/>
      <c r="AM505" s="42"/>
      <c r="AN505" s="42"/>
      <c r="AO505" s="42"/>
      <c r="AP505" s="42"/>
      <c r="AQ505" s="42"/>
      <c r="AR505" s="40"/>
      <c r="AS505" s="42"/>
      <c r="AT505" s="40"/>
      <c r="AU505" s="42"/>
      <c r="AV505" s="40"/>
      <c r="AW505" s="42"/>
      <c r="AX505" s="40"/>
      <c r="AY505" s="42"/>
      <c r="AZ505" s="40"/>
      <c r="BA505" s="42"/>
      <c r="BB505" s="40"/>
      <c r="BC505" s="42"/>
      <c r="BD505" s="42"/>
      <c r="BE505" s="42"/>
      <c r="BF505" s="147"/>
      <c r="BG505" s="146"/>
      <c r="BH505" s="147"/>
      <c r="BI505" s="42"/>
      <c r="BJ505" s="151"/>
      <c r="BK505" s="151"/>
      <c r="BL505" s="151"/>
      <c r="BM505" s="151"/>
      <c r="BN505" s="151"/>
      <c r="BO505" s="151"/>
      <c r="BP505" s="151"/>
      <c r="BQ505" s="151"/>
      <c r="BR505" s="45"/>
      <c r="BS505" s="40"/>
      <c r="BT505" s="40"/>
      <c r="BU505" s="40"/>
      <c r="BV505" s="40"/>
      <c r="BW505" s="40"/>
      <c r="BX505" s="40"/>
      <c r="BY505" s="40"/>
      <c r="BZ505" s="152"/>
      <c r="CA505" s="153"/>
      <c r="CB505" s="70"/>
      <c r="CC505" s="157"/>
      <c r="CD505" s="157"/>
      <c r="CE505" s="45"/>
      <c r="CF505" s="145"/>
      <c r="CG505" s="40"/>
      <c r="CH505" s="42"/>
      <c r="CI505" s="42"/>
      <c r="CJ505" s="42"/>
      <c r="CK505" s="146"/>
      <c r="CL505" s="42"/>
      <c r="CM505" s="146"/>
      <c r="CN505" s="42"/>
      <c r="CO505" s="42"/>
      <c r="CP505" s="42"/>
      <c r="CQ505" s="42"/>
      <c r="CR505" s="42"/>
      <c r="CS505" s="42"/>
      <c r="CT505" s="42"/>
      <c r="CU505" s="40"/>
      <c r="CV505" s="42"/>
      <c r="CW505" s="40"/>
      <c r="CX505" s="42"/>
      <c r="CY505" s="40"/>
      <c r="CZ505" s="42"/>
      <c r="DA505" s="40"/>
      <c r="DB505" s="42"/>
      <c r="DC505" s="40"/>
      <c r="DD505" s="42"/>
      <c r="DE505" s="40"/>
      <c r="DF505" s="42"/>
      <c r="DG505" s="42"/>
      <c r="DH505" s="42"/>
    </row>
    <row r="506" spans="3:112">
      <c r="C506" s="147"/>
      <c r="D506" s="146"/>
      <c r="E506" s="147"/>
      <c r="F506" s="42"/>
      <c r="G506" s="151"/>
      <c r="H506" s="151"/>
      <c r="I506" s="151"/>
      <c r="J506" s="151"/>
      <c r="K506" s="151"/>
      <c r="L506" s="151"/>
      <c r="M506" s="151"/>
      <c r="N506" s="151"/>
      <c r="O506" s="45"/>
      <c r="P506" s="40"/>
      <c r="Q506" s="183"/>
      <c r="R506" s="40"/>
      <c r="S506" s="40"/>
      <c r="T506" s="40"/>
      <c r="U506" s="40"/>
      <c r="V506" s="40"/>
      <c r="W506" s="152"/>
      <c r="X506" s="153"/>
      <c r="Y506" s="70"/>
      <c r="Z506" s="157"/>
      <c r="AA506" s="157"/>
      <c r="AB506" s="45"/>
      <c r="AC506" s="145"/>
      <c r="AD506" s="40"/>
      <c r="AE506" s="42"/>
      <c r="AF506" s="42"/>
      <c r="AG506" s="42"/>
      <c r="AH506" s="146"/>
      <c r="AI506" s="42"/>
      <c r="AJ506" s="146"/>
      <c r="AK506" s="42"/>
      <c r="AL506" s="42"/>
      <c r="AM506" s="42"/>
      <c r="AN506" s="42"/>
      <c r="AO506" s="42"/>
      <c r="AP506" s="42"/>
      <c r="AQ506" s="42"/>
      <c r="AR506" s="40"/>
      <c r="AS506" s="42"/>
      <c r="AT506" s="40"/>
      <c r="AU506" s="42"/>
      <c r="AV506" s="40"/>
      <c r="AW506" s="42"/>
      <c r="AX506" s="40"/>
      <c r="AY506" s="42"/>
      <c r="AZ506" s="40"/>
      <c r="BA506" s="42"/>
      <c r="BB506" s="40"/>
      <c r="BC506" s="42"/>
      <c r="BD506" s="42"/>
      <c r="BE506" s="42"/>
      <c r="BF506" s="147"/>
      <c r="BG506" s="146"/>
      <c r="BH506" s="147"/>
      <c r="BI506" s="42"/>
      <c r="BJ506" s="151"/>
      <c r="BK506" s="151"/>
      <c r="BL506" s="151"/>
      <c r="BM506" s="151"/>
      <c r="BN506" s="151"/>
      <c r="BO506" s="151"/>
      <c r="BP506" s="151"/>
      <c r="BQ506" s="151"/>
      <c r="BR506" s="45"/>
      <c r="BS506" s="40"/>
      <c r="BT506" s="40"/>
      <c r="BU506" s="40"/>
      <c r="BV506" s="40"/>
      <c r="BW506" s="40"/>
      <c r="BX506" s="40"/>
      <c r="BY506" s="40"/>
      <c r="BZ506" s="152"/>
      <c r="CA506" s="153"/>
      <c r="CB506" s="70"/>
      <c r="CC506" s="157"/>
      <c r="CD506" s="157"/>
      <c r="CE506" s="45"/>
      <c r="CF506" s="145"/>
      <c r="CG506" s="40"/>
      <c r="CH506" s="42"/>
      <c r="CI506" s="42"/>
      <c r="CJ506" s="42"/>
      <c r="CK506" s="146"/>
      <c r="CL506" s="42"/>
      <c r="CM506" s="146"/>
      <c r="CN506" s="42"/>
      <c r="CO506" s="42"/>
      <c r="CP506" s="42"/>
      <c r="CQ506" s="42"/>
      <c r="CR506" s="42"/>
      <c r="CS506" s="42"/>
      <c r="CT506" s="42"/>
      <c r="CU506" s="40"/>
      <c r="CV506" s="42"/>
      <c r="CW506" s="40"/>
      <c r="CX506" s="42"/>
      <c r="CY506" s="40"/>
      <c r="CZ506" s="42"/>
      <c r="DA506" s="40"/>
      <c r="DB506" s="42"/>
      <c r="DC506" s="40"/>
      <c r="DD506" s="42"/>
      <c r="DE506" s="40"/>
      <c r="DF506" s="42"/>
      <c r="DG506" s="42"/>
      <c r="DH506" s="42"/>
    </row>
    <row r="507" spans="3:112">
      <c r="C507" s="147"/>
      <c r="D507" s="146"/>
      <c r="E507" s="147"/>
      <c r="F507" s="42"/>
      <c r="G507" s="151"/>
      <c r="H507" s="151"/>
      <c r="I507" s="151"/>
      <c r="J507" s="151"/>
      <c r="K507" s="151"/>
      <c r="L507" s="151"/>
      <c r="M507" s="151"/>
      <c r="N507" s="151"/>
      <c r="O507" s="45"/>
      <c r="P507" s="40"/>
      <c r="Q507" s="183"/>
      <c r="R507" s="40"/>
      <c r="S507" s="40"/>
      <c r="T507" s="40"/>
      <c r="U507" s="40"/>
      <c r="V507" s="40"/>
      <c r="W507" s="152"/>
      <c r="X507" s="153"/>
      <c r="Y507" s="70"/>
      <c r="Z507" s="157"/>
      <c r="AA507" s="157"/>
      <c r="AB507" s="45"/>
      <c r="AC507" s="145"/>
      <c r="AD507" s="40"/>
      <c r="AE507" s="42"/>
      <c r="AF507" s="42"/>
      <c r="AG507" s="42"/>
      <c r="AH507" s="146"/>
      <c r="AI507" s="42"/>
      <c r="AJ507" s="146"/>
      <c r="AK507" s="42"/>
      <c r="AL507" s="42"/>
      <c r="AM507" s="42"/>
      <c r="AN507" s="42"/>
      <c r="AO507" s="42"/>
      <c r="AP507" s="42"/>
      <c r="AQ507" s="42"/>
      <c r="AR507" s="40"/>
      <c r="AS507" s="42"/>
      <c r="AT507" s="40"/>
      <c r="AU507" s="42"/>
      <c r="AV507" s="40"/>
      <c r="AW507" s="42"/>
      <c r="AX507" s="40"/>
      <c r="AY507" s="42"/>
      <c r="AZ507" s="40"/>
      <c r="BA507" s="42"/>
      <c r="BB507" s="40"/>
      <c r="BC507" s="42"/>
      <c r="BD507" s="42"/>
      <c r="BE507" s="42"/>
      <c r="BF507" s="147"/>
      <c r="BG507" s="146"/>
      <c r="BH507" s="147"/>
      <c r="BI507" s="42"/>
      <c r="BJ507" s="151"/>
      <c r="BK507" s="151"/>
      <c r="BL507" s="151"/>
      <c r="BM507" s="151"/>
      <c r="BN507" s="151"/>
      <c r="BO507" s="151"/>
      <c r="BP507" s="151"/>
      <c r="BQ507" s="151"/>
      <c r="BR507" s="45"/>
      <c r="BS507" s="40"/>
      <c r="BT507" s="40"/>
      <c r="BU507" s="40"/>
      <c r="BV507" s="40"/>
      <c r="BW507" s="40"/>
      <c r="BX507" s="40"/>
      <c r="BY507" s="40"/>
      <c r="BZ507" s="152"/>
      <c r="CA507" s="153"/>
      <c r="CB507" s="70"/>
      <c r="CC507" s="157"/>
      <c r="CD507" s="157"/>
      <c r="CE507" s="45"/>
      <c r="CF507" s="145"/>
      <c r="CG507" s="40"/>
      <c r="CH507" s="42"/>
      <c r="CI507" s="42"/>
      <c r="CJ507" s="42"/>
      <c r="CK507" s="146"/>
      <c r="CL507" s="42"/>
      <c r="CM507" s="146"/>
      <c r="CN507" s="42"/>
      <c r="CO507" s="42"/>
      <c r="CP507" s="42"/>
      <c r="CQ507" s="42"/>
      <c r="CR507" s="42"/>
      <c r="CS507" s="42"/>
      <c r="CT507" s="42"/>
      <c r="CU507" s="40"/>
      <c r="CV507" s="42"/>
      <c r="CW507" s="40"/>
      <c r="CX507" s="42"/>
      <c r="CY507" s="40"/>
      <c r="CZ507" s="42"/>
      <c r="DA507" s="40"/>
      <c r="DB507" s="42"/>
      <c r="DC507" s="40"/>
      <c r="DD507" s="42"/>
      <c r="DE507" s="40"/>
      <c r="DF507" s="42"/>
      <c r="DG507" s="42"/>
      <c r="DH507" s="42"/>
    </row>
    <row r="508" spans="3:112">
      <c r="C508" s="147"/>
      <c r="D508" s="146"/>
      <c r="E508" s="147"/>
      <c r="F508" s="42"/>
      <c r="G508" s="151"/>
      <c r="H508" s="151"/>
      <c r="I508" s="151"/>
      <c r="J508" s="151"/>
      <c r="K508" s="151"/>
      <c r="L508" s="151"/>
      <c r="M508" s="151"/>
      <c r="N508" s="151"/>
      <c r="O508" s="45"/>
      <c r="P508" s="40"/>
      <c r="Q508" s="183"/>
      <c r="R508" s="40"/>
      <c r="S508" s="40"/>
      <c r="T508" s="40"/>
      <c r="U508" s="40"/>
      <c r="V508" s="40"/>
      <c r="W508" s="152"/>
      <c r="X508" s="153"/>
      <c r="Y508" s="70"/>
      <c r="Z508" s="157"/>
      <c r="AA508" s="157"/>
      <c r="AB508" s="45"/>
      <c r="AC508" s="145"/>
      <c r="AD508" s="40"/>
      <c r="AE508" s="42"/>
      <c r="AF508" s="42"/>
      <c r="AG508" s="42"/>
      <c r="AH508" s="146"/>
      <c r="AI508" s="42"/>
      <c r="AJ508" s="146"/>
      <c r="AK508" s="42"/>
      <c r="AL508" s="42"/>
      <c r="AM508" s="42"/>
      <c r="AN508" s="42"/>
      <c r="AO508" s="42"/>
      <c r="AP508" s="42"/>
      <c r="AQ508" s="42"/>
      <c r="AR508" s="40"/>
      <c r="AS508" s="42"/>
      <c r="AT508" s="40"/>
      <c r="AU508" s="42"/>
      <c r="AV508" s="40"/>
      <c r="AW508" s="42"/>
      <c r="AX508" s="40"/>
      <c r="AY508" s="42"/>
      <c r="AZ508" s="40"/>
      <c r="BA508" s="42"/>
      <c r="BB508" s="40"/>
      <c r="BC508" s="42"/>
      <c r="BD508" s="42"/>
      <c r="BE508" s="42"/>
      <c r="BF508" s="147"/>
      <c r="BG508" s="146"/>
      <c r="BH508" s="147"/>
      <c r="BI508" s="42"/>
      <c r="BJ508" s="151"/>
      <c r="BK508" s="151"/>
      <c r="BL508" s="151"/>
      <c r="BM508" s="151"/>
      <c r="BN508" s="151"/>
      <c r="BO508" s="151"/>
      <c r="BP508" s="151"/>
      <c r="BQ508" s="151"/>
      <c r="BR508" s="45"/>
      <c r="BS508" s="40"/>
      <c r="BT508" s="40"/>
      <c r="BU508" s="40"/>
      <c r="BV508" s="40"/>
      <c r="BW508" s="40"/>
      <c r="BX508" s="40"/>
      <c r="BY508" s="40"/>
      <c r="BZ508" s="152"/>
      <c r="CA508" s="153"/>
      <c r="CB508" s="70"/>
      <c r="CC508" s="157"/>
      <c r="CD508" s="157"/>
      <c r="CE508" s="45"/>
      <c r="CF508" s="145"/>
      <c r="CG508" s="40"/>
      <c r="CH508" s="42"/>
      <c r="CI508" s="42"/>
      <c r="CJ508" s="42"/>
      <c r="CK508" s="146"/>
      <c r="CL508" s="42"/>
      <c r="CM508" s="146"/>
      <c r="CN508" s="42"/>
      <c r="CO508" s="42"/>
      <c r="CP508" s="42"/>
      <c r="CQ508" s="42"/>
      <c r="CR508" s="42"/>
      <c r="CS508" s="42"/>
      <c r="CT508" s="42"/>
      <c r="CU508" s="40"/>
      <c r="CV508" s="42"/>
      <c r="CW508" s="40"/>
      <c r="CX508" s="42"/>
      <c r="CY508" s="40"/>
      <c r="CZ508" s="42"/>
      <c r="DA508" s="40"/>
      <c r="DB508" s="42"/>
      <c r="DC508" s="40"/>
      <c r="DD508" s="42"/>
      <c r="DE508" s="40"/>
      <c r="DF508" s="42"/>
      <c r="DG508" s="42"/>
      <c r="DH508" s="42"/>
    </row>
    <row r="509" spans="3:112">
      <c r="C509" s="147"/>
      <c r="D509" s="146"/>
      <c r="E509" s="147"/>
      <c r="F509" s="42"/>
      <c r="G509" s="151"/>
      <c r="H509" s="151"/>
      <c r="I509" s="151"/>
      <c r="J509" s="151"/>
      <c r="K509" s="151"/>
      <c r="L509" s="151"/>
      <c r="M509" s="151"/>
      <c r="N509" s="151"/>
      <c r="O509" s="45"/>
      <c r="P509" s="40"/>
      <c r="Q509" s="183"/>
      <c r="R509" s="40"/>
      <c r="S509" s="40"/>
      <c r="T509" s="40"/>
      <c r="U509" s="40"/>
      <c r="V509" s="40"/>
      <c r="W509" s="152"/>
      <c r="X509" s="153"/>
      <c r="Y509" s="70"/>
      <c r="Z509" s="157"/>
      <c r="AA509" s="157"/>
      <c r="AB509" s="45"/>
      <c r="AC509" s="145"/>
      <c r="AD509" s="40"/>
      <c r="AE509" s="42"/>
      <c r="AF509" s="42"/>
      <c r="AG509" s="42"/>
      <c r="AH509" s="146"/>
      <c r="AI509" s="42"/>
      <c r="AJ509" s="146"/>
      <c r="AK509" s="42"/>
      <c r="AL509" s="42"/>
      <c r="AM509" s="42"/>
      <c r="AN509" s="42"/>
      <c r="AO509" s="42"/>
      <c r="AP509" s="42"/>
      <c r="AQ509" s="42"/>
      <c r="AR509" s="40"/>
      <c r="AS509" s="42"/>
      <c r="AT509" s="40"/>
      <c r="AU509" s="42"/>
      <c r="AV509" s="40"/>
      <c r="AW509" s="42"/>
      <c r="AX509" s="40"/>
      <c r="AY509" s="42"/>
      <c r="AZ509" s="40"/>
      <c r="BA509" s="42"/>
      <c r="BB509" s="40"/>
      <c r="BC509" s="42"/>
      <c r="BD509" s="42"/>
      <c r="BE509" s="42"/>
      <c r="BF509" s="147"/>
      <c r="BG509" s="146"/>
      <c r="BH509" s="147"/>
      <c r="BI509" s="42"/>
      <c r="BJ509" s="151"/>
      <c r="BK509" s="151"/>
      <c r="BL509" s="151"/>
      <c r="BM509" s="151"/>
      <c r="BN509" s="151"/>
      <c r="BO509" s="151"/>
      <c r="BP509" s="151"/>
      <c r="BQ509" s="151"/>
      <c r="BR509" s="45"/>
      <c r="BS509" s="40"/>
      <c r="BT509" s="40"/>
      <c r="BU509" s="40"/>
      <c r="BV509" s="40"/>
      <c r="BW509" s="40"/>
      <c r="BX509" s="40"/>
      <c r="BY509" s="40"/>
      <c r="BZ509" s="152"/>
      <c r="CA509" s="153"/>
      <c r="CB509" s="70"/>
      <c r="CC509" s="157"/>
      <c r="CD509" s="157"/>
      <c r="CE509" s="45"/>
      <c r="CF509" s="145"/>
      <c r="CG509" s="40"/>
      <c r="CH509" s="42"/>
      <c r="CI509" s="42"/>
      <c r="CJ509" s="42"/>
      <c r="CK509" s="146"/>
      <c r="CL509" s="42"/>
      <c r="CM509" s="146"/>
      <c r="CN509" s="42"/>
      <c r="CO509" s="42"/>
      <c r="CP509" s="42"/>
      <c r="CQ509" s="42"/>
      <c r="CR509" s="42"/>
      <c r="CS509" s="42"/>
      <c r="CT509" s="42"/>
      <c r="CU509" s="40"/>
      <c r="CV509" s="42"/>
      <c r="CW509" s="40"/>
      <c r="CX509" s="42"/>
      <c r="CY509" s="40"/>
      <c r="CZ509" s="42"/>
      <c r="DA509" s="40"/>
      <c r="DB509" s="42"/>
      <c r="DC509" s="40"/>
      <c r="DD509" s="42"/>
      <c r="DE509" s="40"/>
      <c r="DF509" s="42"/>
      <c r="DG509" s="42"/>
      <c r="DH509" s="42"/>
    </row>
    <row r="510" spans="3:112">
      <c r="C510" s="147"/>
      <c r="D510" s="146"/>
      <c r="E510" s="147"/>
      <c r="F510" s="42"/>
      <c r="G510" s="151"/>
      <c r="H510" s="151"/>
      <c r="I510" s="151"/>
      <c r="J510" s="151"/>
      <c r="K510" s="151"/>
      <c r="L510" s="151"/>
      <c r="M510" s="151"/>
      <c r="N510" s="151"/>
      <c r="O510" s="45"/>
      <c r="P510" s="40"/>
      <c r="Q510" s="183"/>
      <c r="R510" s="40"/>
      <c r="S510" s="40"/>
      <c r="T510" s="40"/>
      <c r="U510" s="40"/>
      <c r="V510" s="40"/>
      <c r="W510" s="152"/>
      <c r="X510" s="153"/>
      <c r="Y510" s="70"/>
      <c r="Z510" s="157"/>
      <c r="AA510" s="157"/>
      <c r="AB510" s="45"/>
      <c r="AC510" s="145"/>
      <c r="AD510" s="40"/>
      <c r="AE510" s="42"/>
      <c r="AF510" s="42"/>
      <c r="AG510" s="42"/>
      <c r="AH510" s="146"/>
      <c r="AI510" s="42"/>
      <c r="AJ510" s="146"/>
      <c r="AK510" s="42"/>
      <c r="AL510" s="42"/>
      <c r="AM510" s="42"/>
      <c r="AN510" s="42"/>
      <c r="AO510" s="42"/>
      <c r="AP510" s="42"/>
      <c r="AQ510" s="42"/>
      <c r="AR510" s="40"/>
      <c r="AS510" s="42"/>
      <c r="AT510" s="40"/>
      <c r="AU510" s="42"/>
      <c r="AV510" s="40"/>
      <c r="AW510" s="42"/>
      <c r="AX510" s="40"/>
      <c r="AY510" s="42"/>
      <c r="AZ510" s="40"/>
      <c r="BA510" s="42"/>
      <c r="BB510" s="40"/>
      <c r="BC510" s="42"/>
      <c r="BD510" s="42"/>
      <c r="BE510" s="42"/>
      <c r="BF510" s="147"/>
      <c r="BG510" s="146"/>
      <c r="BH510" s="147"/>
      <c r="BI510" s="42"/>
      <c r="BJ510" s="151"/>
      <c r="BK510" s="151"/>
      <c r="BL510" s="151"/>
      <c r="BM510" s="151"/>
      <c r="BN510" s="151"/>
      <c r="BO510" s="151"/>
      <c r="BP510" s="151"/>
      <c r="BQ510" s="151"/>
      <c r="BR510" s="45"/>
      <c r="BS510" s="40"/>
      <c r="BT510" s="40"/>
      <c r="BU510" s="40"/>
      <c r="BV510" s="40"/>
      <c r="BW510" s="40"/>
      <c r="BX510" s="40"/>
      <c r="BY510" s="40"/>
      <c r="BZ510" s="152"/>
      <c r="CA510" s="153"/>
      <c r="CB510" s="70"/>
      <c r="CC510" s="157"/>
      <c r="CD510" s="157"/>
      <c r="CE510" s="45"/>
      <c r="CF510" s="145"/>
      <c r="CG510" s="40"/>
      <c r="CH510" s="42"/>
      <c r="CI510" s="42"/>
      <c r="CJ510" s="42"/>
      <c r="CK510" s="146"/>
      <c r="CL510" s="42"/>
      <c r="CM510" s="146"/>
      <c r="CN510" s="42"/>
      <c r="CO510" s="42"/>
      <c r="CP510" s="42"/>
      <c r="CQ510" s="42"/>
      <c r="CR510" s="42"/>
      <c r="CS510" s="42"/>
      <c r="CT510" s="42"/>
      <c r="CU510" s="40"/>
      <c r="CV510" s="42"/>
      <c r="CW510" s="40"/>
      <c r="CX510" s="42"/>
      <c r="CY510" s="40"/>
      <c r="CZ510" s="42"/>
      <c r="DA510" s="40"/>
      <c r="DB510" s="42"/>
      <c r="DC510" s="40"/>
      <c r="DD510" s="42"/>
      <c r="DE510" s="40"/>
      <c r="DF510" s="42"/>
      <c r="DG510" s="42"/>
      <c r="DH510" s="42"/>
    </row>
    <row r="511" spans="3:112">
      <c r="C511" s="147"/>
      <c r="D511" s="146"/>
      <c r="E511" s="147"/>
      <c r="F511" s="42"/>
      <c r="G511" s="151"/>
      <c r="H511" s="151"/>
      <c r="I511" s="151"/>
      <c r="J511" s="151"/>
      <c r="K511" s="151"/>
      <c r="L511" s="151"/>
      <c r="M511" s="151"/>
      <c r="N511" s="151"/>
      <c r="O511" s="45"/>
      <c r="P511" s="40"/>
      <c r="Q511" s="183"/>
      <c r="R511" s="40"/>
      <c r="S511" s="40"/>
      <c r="T511" s="40"/>
      <c r="U511" s="40"/>
      <c r="V511" s="40"/>
      <c r="W511" s="152"/>
      <c r="X511" s="153"/>
      <c r="Y511" s="70"/>
      <c r="Z511" s="157"/>
      <c r="AA511" s="157"/>
      <c r="AB511" s="45"/>
      <c r="AC511" s="145"/>
      <c r="AD511" s="40"/>
      <c r="AE511" s="42"/>
      <c r="AF511" s="42"/>
      <c r="AG511" s="42"/>
      <c r="AH511" s="146"/>
      <c r="AI511" s="42"/>
      <c r="AJ511" s="146"/>
      <c r="AK511" s="42"/>
      <c r="AL511" s="42"/>
      <c r="AM511" s="42"/>
      <c r="AN511" s="42"/>
      <c r="AO511" s="42"/>
      <c r="AP511" s="42"/>
      <c r="AQ511" s="42"/>
      <c r="AR511" s="40"/>
      <c r="AS511" s="42"/>
      <c r="AT511" s="40"/>
      <c r="AU511" s="42"/>
      <c r="AV511" s="40"/>
      <c r="AW511" s="42"/>
      <c r="AX511" s="40"/>
      <c r="AY511" s="42"/>
      <c r="AZ511" s="40"/>
      <c r="BA511" s="42"/>
      <c r="BB511" s="40"/>
      <c r="BC511" s="42"/>
      <c r="BD511" s="42"/>
      <c r="BE511" s="42"/>
      <c r="BF511" s="147"/>
      <c r="BG511" s="146"/>
      <c r="BH511" s="147"/>
      <c r="BI511" s="42"/>
      <c r="BJ511" s="151"/>
      <c r="BK511" s="151"/>
      <c r="BL511" s="151"/>
      <c r="BM511" s="151"/>
      <c r="BN511" s="151"/>
      <c r="BO511" s="151"/>
      <c r="BP511" s="151"/>
      <c r="BQ511" s="151"/>
      <c r="BR511" s="45"/>
      <c r="BS511" s="40"/>
      <c r="BT511" s="40"/>
      <c r="BU511" s="40"/>
      <c r="BV511" s="40"/>
      <c r="BW511" s="40"/>
      <c r="BX511" s="40"/>
      <c r="BY511" s="40"/>
      <c r="BZ511" s="152"/>
      <c r="CA511" s="153"/>
      <c r="CB511" s="70"/>
      <c r="CC511" s="157"/>
      <c r="CD511" s="157"/>
      <c r="CE511" s="45"/>
      <c r="CF511" s="145"/>
      <c r="CG511" s="40"/>
      <c r="CH511" s="42"/>
      <c r="CI511" s="42"/>
      <c r="CJ511" s="42"/>
      <c r="CK511" s="146"/>
      <c r="CL511" s="42"/>
      <c r="CM511" s="146"/>
      <c r="CN511" s="42"/>
      <c r="CO511" s="42"/>
      <c r="CP511" s="42"/>
      <c r="CQ511" s="42"/>
      <c r="CR511" s="42"/>
      <c r="CS511" s="42"/>
      <c r="CT511" s="42"/>
      <c r="CU511" s="40"/>
      <c r="CV511" s="42"/>
      <c r="CW511" s="40"/>
      <c r="CX511" s="42"/>
      <c r="CY511" s="40"/>
      <c r="CZ511" s="42"/>
      <c r="DA511" s="40"/>
      <c r="DB511" s="42"/>
      <c r="DC511" s="40"/>
      <c r="DD511" s="42"/>
      <c r="DE511" s="40"/>
      <c r="DF511" s="42"/>
      <c r="DG511" s="42"/>
      <c r="DH511" s="42"/>
    </row>
    <row r="512" spans="3:112">
      <c r="C512" s="147"/>
      <c r="D512" s="146"/>
      <c r="E512" s="147"/>
      <c r="F512" s="42"/>
      <c r="G512" s="151"/>
      <c r="H512" s="151"/>
      <c r="I512" s="151"/>
      <c r="J512" s="151"/>
      <c r="K512" s="151"/>
      <c r="L512" s="151"/>
      <c r="M512" s="151"/>
      <c r="N512" s="151"/>
      <c r="O512" s="45"/>
      <c r="P512" s="40"/>
      <c r="Q512" s="183"/>
      <c r="R512" s="40"/>
      <c r="S512" s="40"/>
      <c r="T512" s="40"/>
      <c r="U512" s="40"/>
      <c r="V512" s="40"/>
      <c r="W512" s="152"/>
      <c r="X512" s="153"/>
      <c r="Y512" s="70"/>
      <c r="Z512" s="157"/>
      <c r="AA512" s="157"/>
      <c r="AB512" s="45"/>
      <c r="AC512" s="145"/>
      <c r="AD512" s="40"/>
      <c r="AE512" s="42"/>
      <c r="AF512" s="42"/>
      <c r="AG512" s="42"/>
      <c r="AH512" s="146"/>
      <c r="AI512" s="42"/>
      <c r="AJ512" s="146"/>
      <c r="AK512" s="42"/>
      <c r="AL512" s="42"/>
      <c r="AM512" s="42"/>
      <c r="AN512" s="42"/>
      <c r="AO512" s="42"/>
      <c r="AP512" s="42"/>
      <c r="AQ512" s="42"/>
      <c r="AR512" s="40"/>
      <c r="AS512" s="42"/>
      <c r="AT512" s="40"/>
      <c r="AU512" s="42"/>
      <c r="AV512" s="40"/>
      <c r="AW512" s="42"/>
      <c r="AX512" s="40"/>
      <c r="AY512" s="42"/>
      <c r="AZ512" s="40"/>
      <c r="BA512" s="42"/>
      <c r="BB512" s="40"/>
      <c r="BC512" s="42"/>
      <c r="BD512" s="42"/>
      <c r="BE512" s="42"/>
      <c r="BF512" s="147"/>
      <c r="BG512" s="146"/>
      <c r="BH512" s="147"/>
      <c r="BI512" s="42"/>
      <c r="BJ512" s="151"/>
      <c r="BK512" s="151"/>
      <c r="BL512" s="151"/>
      <c r="BM512" s="151"/>
      <c r="BN512" s="151"/>
      <c r="BO512" s="151"/>
      <c r="BP512" s="151"/>
      <c r="BQ512" s="151"/>
      <c r="BR512" s="45"/>
      <c r="BS512" s="40"/>
      <c r="BT512" s="40"/>
      <c r="BU512" s="40"/>
      <c r="BV512" s="40"/>
      <c r="BW512" s="40"/>
      <c r="BX512" s="40"/>
      <c r="BY512" s="40"/>
      <c r="BZ512" s="152"/>
      <c r="CA512" s="153"/>
      <c r="CB512" s="70"/>
      <c r="CC512" s="157"/>
      <c r="CD512" s="157"/>
      <c r="CE512" s="45"/>
      <c r="CF512" s="145"/>
      <c r="CG512" s="40"/>
      <c r="CH512" s="42"/>
      <c r="CI512" s="42"/>
      <c r="CJ512" s="42"/>
      <c r="CK512" s="146"/>
      <c r="CL512" s="42"/>
      <c r="CM512" s="146"/>
      <c r="CN512" s="42"/>
      <c r="CO512" s="42"/>
      <c r="CP512" s="42"/>
      <c r="CQ512" s="42"/>
      <c r="CR512" s="42"/>
      <c r="CS512" s="42"/>
      <c r="CT512" s="42"/>
      <c r="CU512" s="40"/>
      <c r="CV512" s="42"/>
      <c r="CW512" s="40"/>
      <c r="CX512" s="42"/>
      <c r="CY512" s="40"/>
      <c r="CZ512" s="42"/>
      <c r="DA512" s="40"/>
      <c r="DB512" s="42"/>
      <c r="DC512" s="40"/>
      <c r="DD512" s="42"/>
      <c r="DE512" s="40"/>
      <c r="DF512" s="42"/>
      <c r="DG512" s="42"/>
      <c r="DH512" s="42"/>
    </row>
    <row r="513" spans="3:112">
      <c r="C513" s="147"/>
      <c r="D513" s="146"/>
      <c r="E513" s="147"/>
      <c r="F513" s="42"/>
      <c r="G513" s="151"/>
      <c r="H513" s="151"/>
      <c r="I513" s="151"/>
      <c r="J513" s="151"/>
      <c r="K513" s="151"/>
      <c r="L513" s="151"/>
      <c r="M513" s="151"/>
      <c r="N513" s="151"/>
      <c r="O513" s="45"/>
      <c r="P513" s="40"/>
      <c r="Q513" s="183"/>
      <c r="R513" s="40"/>
      <c r="S513" s="40"/>
      <c r="T513" s="40"/>
      <c r="U513" s="40"/>
      <c r="V513" s="40"/>
      <c r="W513" s="152"/>
      <c r="X513" s="153"/>
      <c r="Y513" s="70"/>
      <c r="Z513" s="157"/>
      <c r="AA513" s="157"/>
      <c r="AB513" s="45"/>
      <c r="AC513" s="145"/>
      <c r="AD513" s="40"/>
      <c r="AE513" s="42"/>
      <c r="AF513" s="42"/>
      <c r="AG513" s="42"/>
      <c r="AH513" s="146"/>
      <c r="AI513" s="42"/>
      <c r="AJ513" s="146"/>
      <c r="AK513" s="42"/>
      <c r="AL513" s="42"/>
      <c r="AM513" s="42"/>
      <c r="AN513" s="42"/>
      <c r="AO513" s="42"/>
      <c r="AP513" s="42"/>
      <c r="AQ513" s="42"/>
      <c r="AR513" s="40"/>
      <c r="AS513" s="42"/>
      <c r="AT513" s="40"/>
      <c r="AU513" s="42"/>
      <c r="AV513" s="40"/>
      <c r="AW513" s="42"/>
      <c r="AX513" s="40"/>
      <c r="AY513" s="42"/>
      <c r="AZ513" s="40"/>
      <c r="BA513" s="42"/>
      <c r="BB513" s="40"/>
      <c r="BC513" s="42"/>
      <c r="BD513" s="42"/>
      <c r="BE513" s="42"/>
      <c r="BF513" s="147"/>
      <c r="BG513" s="146"/>
      <c r="BH513" s="147"/>
      <c r="BI513" s="42"/>
      <c r="BJ513" s="151"/>
      <c r="BK513" s="151"/>
      <c r="BL513" s="151"/>
      <c r="BM513" s="151"/>
      <c r="BN513" s="151"/>
      <c r="BO513" s="151"/>
      <c r="BP513" s="151"/>
      <c r="BQ513" s="151"/>
      <c r="BR513" s="45"/>
      <c r="BS513" s="40"/>
      <c r="BT513" s="40"/>
      <c r="BU513" s="40"/>
      <c r="BV513" s="40"/>
      <c r="BW513" s="40"/>
      <c r="BX513" s="40"/>
      <c r="BY513" s="40"/>
      <c r="BZ513" s="152"/>
      <c r="CA513" s="153"/>
      <c r="CB513" s="70"/>
      <c r="CC513" s="157"/>
      <c r="CD513" s="157"/>
      <c r="CE513" s="45"/>
      <c r="CF513" s="145"/>
      <c r="CG513" s="40"/>
      <c r="CH513" s="42"/>
      <c r="CI513" s="42"/>
      <c r="CJ513" s="42"/>
      <c r="CK513" s="146"/>
      <c r="CL513" s="42"/>
      <c r="CM513" s="146"/>
      <c r="CN513" s="42"/>
      <c r="CO513" s="42"/>
      <c r="CP513" s="42"/>
      <c r="CQ513" s="42"/>
      <c r="CR513" s="42"/>
      <c r="CS513" s="42"/>
      <c r="CT513" s="42"/>
      <c r="CU513" s="40"/>
      <c r="CV513" s="42"/>
      <c r="CW513" s="40"/>
      <c r="CX513" s="42"/>
      <c r="CY513" s="40"/>
      <c r="CZ513" s="42"/>
      <c r="DA513" s="40"/>
      <c r="DB513" s="42"/>
      <c r="DC513" s="40"/>
      <c r="DD513" s="42"/>
      <c r="DE513" s="40"/>
      <c r="DF513" s="42"/>
      <c r="DG513" s="42"/>
      <c r="DH513" s="42"/>
    </row>
    <row r="514" spans="3:112">
      <c r="C514" s="147"/>
      <c r="D514" s="146"/>
      <c r="E514" s="147"/>
      <c r="F514" s="42"/>
      <c r="G514" s="151"/>
      <c r="H514" s="151"/>
      <c r="I514" s="151"/>
      <c r="J514" s="151"/>
      <c r="K514" s="151"/>
      <c r="L514" s="151"/>
      <c r="M514" s="151"/>
      <c r="N514" s="151"/>
      <c r="O514" s="45"/>
      <c r="P514" s="40"/>
      <c r="Q514" s="183"/>
      <c r="R514" s="40"/>
      <c r="S514" s="40"/>
      <c r="T514" s="40"/>
      <c r="U514" s="40"/>
      <c r="V514" s="40"/>
      <c r="W514" s="152"/>
      <c r="X514" s="153"/>
      <c r="Y514" s="70"/>
      <c r="Z514" s="157"/>
      <c r="AA514" s="157"/>
      <c r="AB514" s="45"/>
      <c r="AC514" s="145"/>
      <c r="AD514" s="40"/>
      <c r="AE514" s="42"/>
      <c r="AF514" s="42"/>
      <c r="AG514" s="42"/>
      <c r="AH514" s="146"/>
      <c r="AI514" s="42"/>
      <c r="AJ514" s="146"/>
      <c r="AK514" s="42"/>
      <c r="AL514" s="42"/>
      <c r="AM514" s="42"/>
      <c r="AN514" s="42"/>
      <c r="AO514" s="42"/>
      <c r="AP514" s="42"/>
      <c r="AQ514" s="42"/>
      <c r="AR514" s="40"/>
      <c r="AS514" s="42"/>
      <c r="AT514" s="40"/>
      <c r="AU514" s="42"/>
      <c r="AV514" s="40"/>
      <c r="AW514" s="42"/>
      <c r="AX514" s="40"/>
      <c r="AY514" s="42"/>
      <c r="AZ514" s="40"/>
      <c r="BA514" s="42"/>
      <c r="BB514" s="40"/>
      <c r="BC514" s="42"/>
      <c r="BD514" s="42"/>
      <c r="BE514" s="42"/>
      <c r="BF514" s="147"/>
      <c r="BG514" s="146"/>
      <c r="BH514" s="147"/>
      <c r="BI514" s="42"/>
      <c r="BJ514" s="151"/>
      <c r="BK514" s="151"/>
      <c r="BL514" s="151"/>
      <c r="BM514" s="151"/>
      <c r="BN514" s="151"/>
      <c r="BO514" s="151"/>
      <c r="BP514" s="151"/>
      <c r="BQ514" s="151"/>
      <c r="BR514" s="45"/>
      <c r="BS514" s="40"/>
      <c r="BT514" s="40"/>
      <c r="BU514" s="40"/>
      <c r="BV514" s="40"/>
      <c r="BW514" s="40"/>
      <c r="BX514" s="40"/>
      <c r="BY514" s="40"/>
      <c r="BZ514" s="152"/>
      <c r="CA514" s="153"/>
      <c r="CB514" s="70"/>
      <c r="CC514" s="157"/>
      <c r="CD514" s="157"/>
      <c r="CE514" s="45"/>
      <c r="CF514" s="145"/>
      <c r="CG514" s="40"/>
      <c r="CH514" s="42"/>
      <c r="CI514" s="42"/>
      <c r="CJ514" s="42"/>
      <c r="CK514" s="146"/>
      <c r="CL514" s="42"/>
      <c r="CM514" s="146"/>
      <c r="CN514" s="42"/>
      <c r="CO514" s="42"/>
      <c r="CP514" s="42"/>
      <c r="CQ514" s="42"/>
      <c r="CR514" s="42"/>
      <c r="CS514" s="42"/>
      <c r="CT514" s="42"/>
      <c r="CU514" s="40"/>
      <c r="CV514" s="42"/>
      <c r="CW514" s="40"/>
      <c r="CX514" s="42"/>
      <c r="CY514" s="40"/>
      <c r="CZ514" s="42"/>
      <c r="DA514" s="40"/>
      <c r="DB514" s="42"/>
      <c r="DC514" s="40"/>
      <c r="DD514" s="42"/>
      <c r="DE514" s="40"/>
      <c r="DF514" s="42"/>
      <c r="DG514" s="42"/>
      <c r="DH514" s="42"/>
    </row>
    <row r="515" spans="3:112">
      <c r="C515" s="147"/>
      <c r="D515" s="146"/>
      <c r="E515" s="147"/>
      <c r="F515" s="42"/>
      <c r="G515" s="151"/>
      <c r="H515" s="151"/>
      <c r="I515" s="151"/>
      <c r="J515" s="151"/>
      <c r="K515" s="151"/>
      <c r="L515" s="151"/>
      <c r="M515" s="151"/>
      <c r="N515" s="151"/>
      <c r="O515" s="45"/>
      <c r="P515" s="40"/>
      <c r="Q515" s="183"/>
      <c r="R515" s="40"/>
      <c r="S515" s="40"/>
      <c r="T515" s="40"/>
      <c r="U515" s="40"/>
      <c r="V515" s="40"/>
      <c r="W515" s="152"/>
      <c r="X515" s="153"/>
      <c r="Y515" s="70"/>
      <c r="Z515" s="157"/>
      <c r="AA515" s="157"/>
      <c r="AB515" s="45"/>
      <c r="AC515" s="145"/>
      <c r="AD515" s="40"/>
      <c r="AE515" s="42"/>
      <c r="AF515" s="42"/>
      <c r="AG515" s="42"/>
      <c r="AH515" s="146"/>
      <c r="AI515" s="42"/>
      <c r="AJ515" s="146"/>
      <c r="AK515" s="42"/>
      <c r="AL515" s="42"/>
      <c r="AM515" s="42"/>
      <c r="AN515" s="42"/>
      <c r="AO515" s="42"/>
      <c r="AP515" s="42"/>
      <c r="AQ515" s="42"/>
      <c r="AR515" s="40"/>
      <c r="AS515" s="42"/>
      <c r="AT515" s="40"/>
      <c r="AU515" s="42"/>
      <c r="AV515" s="40"/>
      <c r="AW515" s="42"/>
      <c r="AX515" s="40"/>
      <c r="AY515" s="42"/>
      <c r="AZ515" s="40"/>
      <c r="BA515" s="42"/>
      <c r="BB515" s="40"/>
      <c r="BC515" s="42"/>
      <c r="BD515" s="42"/>
      <c r="BE515" s="42"/>
      <c r="BF515" s="147"/>
      <c r="BG515" s="146"/>
      <c r="BH515" s="147"/>
      <c r="BI515" s="42"/>
      <c r="BJ515" s="151"/>
      <c r="BK515" s="151"/>
      <c r="BL515" s="151"/>
      <c r="BM515" s="151"/>
      <c r="BN515" s="151"/>
      <c r="BO515" s="151"/>
      <c r="BP515" s="151"/>
      <c r="BQ515" s="151"/>
      <c r="BR515" s="45"/>
      <c r="BS515" s="40"/>
      <c r="BT515" s="40"/>
      <c r="BU515" s="40"/>
      <c r="BV515" s="40"/>
      <c r="BW515" s="40"/>
      <c r="BX515" s="40"/>
      <c r="BY515" s="40"/>
      <c r="BZ515" s="152"/>
      <c r="CA515" s="153"/>
      <c r="CB515" s="70"/>
      <c r="CC515" s="157"/>
      <c r="CD515" s="157"/>
      <c r="CE515" s="45"/>
      <c r="CF515" s="145"/>
      <c r="CG515" s="40"/>
      <c r="CH515" s="42"/>
      <c r="CI515" s="42"/>
      <c r="CJ515" s="42"/>
      <c r="CK515" s="146"/>
      <c r="CL515" s="42"/>
      <c r="CM515" s="146"/>
      <c r="CN515" s="42"/>
      <c r="CO515" s="42"/>
      <c r="CP515" s="42"/>
      <c r="CQ515" s="42"/>
      <c r="CR515" s="42"/>
      <c r="CS515" s="42"/>
      <c r="CT515" s="42"/>
      <c r="CU515" s="40"/>
      <c r="CV515" s="42"/>
      <c r="CW515" s="40"/>
      <c r="CX515" s="42"/>
      <c r="CY515" s="40"/>
      <c r="CZ515" s="42"/>
      <c r="DA515" s="40"/>
      <c r="DB515" s="42"/>
      <c r="DC515" s="40"/>
      <c r="DD515" s="42"/>
      <c r="DE515" s="40"/>
      <c r="DF515" s="42"/>
      <c r="DG515" s="42"/>
      <c r="DH515" s="42"/>
    </row>
    <row r="516" spans="3:112">
      <c r="C516" s="147"/>
      <c r="D516" s="146"/>
      <c r="E516" s="147"/>
      <c r="F516" s="42"/>
      <c r="G516" s="151"/>
      <c r="H516" s="151"/>
      <c r="I516" s="151"/>
      <c r="J516" s="151"/>
      <c r="K516" s="151"/>
      <c r="L516" s="151"/>
      <c r="M516" s="151"/>
      <c r="N516" s="151"/>
      <c r="O516" s="45"/>
      <c r="P516" s="40"/>
      <c r="Q516" s="183"/>
      <c r="R516" s="40"/>
      <c r="S516" s="40"/>
      <c r="T516" s="40"/>
      <c r="U516" s="40"/>
      <c r="V516" s="40"/>
      <c r="W516" s="152"/>
      <c r="X516" s="153"/>
      <c r="Y516" s="70"/>
      <c r="Z516" s="157"/>
      <c r="AA516" s="157"/>
      <c r="AB516" s="45"/>
      <c r="AC516" s="145"/>
      <c r="AD516" s="40"/>
      <c r="AE516" s="42"/>
      <c r="AF516" s="42"/>
      <c r="AG516" s="42"/>
      <c r="AH516" s="146"/>
      <c r="AI516" s="42"/>
      <c r="AJ516" s="146"/>
      <c r="AK516" s="42"/>
      <c r="AL516" s="42"/>
      <c r="AM516" s="42"/>
      <c r="AN516" s="42"/>
      <c r="AO516" s="42"/>
      <c r="AP516" s="42"/>
      <c r="AQ516" s="42"/>
      <c r="AR516" s="40"/>
      <c r="AS516" s="42"/>
      <c r="AT516" s="40"/>
      <c r="AU516" s="42"/>
      <c r="AV516" s="40"/>
      <c r="AW516" s="42"/>
      <c r="AX516" s="40"/>
      <c r="AY516" s="42"/>
      <c r="AZ516" s="40"/>
      <c r="BA516" s="42"/>
      <c r="BB516" s="40"/>
      <c r="BC516" s="42"/>
      <c r="BD516" s="42"/>
      <c r="BE516" s="42"/>
      <c r="BF516" s="147"/>
      <c r="BG516" s="146"/>
      <c r="BH516" s="147"/>
      <c r="BI516" s="42"/>
      <c r="BJ516" s="151"/>
      <c r="BK516" s="151"/>
      <c r="BL516" s="151"/>
      <c r="BM516" s="151"/>
      <c r="BN516" s="151"/>
      <c r="BO516" s="151"/>
      <c r="BP516" s="151"/>
      <c r="BQ516" s="151"/>
      <c r="BR516" s="45"/>
      <c r="BS516" s="40"/>
      <c r="BT516" s="40"/>
      <c r="BU516" s="40"/>
      <c r="BV516" s="40"/>
      <c r="BW516" s="40"/>
      <c r="BX516" s="40"/>
      <c r="BY516" s="40"/>
      <c r="BZ516" s="152"/>
      <c r="CA516" s="153"/>
      <c r="CB516" s="70"/>
      <c r="CC516" s="157"/>
      <c r="CD516" s="157"/>
      <c r="CE516" s="45"/>
      <c r="CF516" s="145"/>
      <c r="CG516" s="40"/>
      <c r="CH516" s="42"/>
      <c r="CI516" s="42"/>
      <c r="CJ516" s="42"/>
      <c r="CK516" s="146"/>
      <c r="CL516" s="42"/>
      <c r="CM516" s="146"/>
      <c r="CN516" s="42"/>
      <c r="CO516" s="42"/>
      <c r="CP516" s="42"/>
      <c r="CQ516" s="42"/>
      <c r="CR516" s="42"/>
      <c r="CS516" s="42"/>
      <c r="CT516" s="42"/>
      <c r="CU516" s="40"/>
      <c r="CV516" s="42"/>
      <c r="CW516" s="40"/>
      <c r="CX516" s="42"/>
      <c r="CY516" s="40"/>
      <c r="CZ516" s="42"/>
      <c r="DA516" s="40"/>
      <c r="DB516" s="42"/>
      <c r="DC516" s="40"/>
      <c r="DD516" s="42"/>
      <c r="DE516" s="40"/>
      <c r="DF516" s="42"/>
      <c r="DG516" s="42"/>
      <c r="DH516" s="42"/>
    </row>
    <row r="517" spans="3:112">
      <c r="C517" s="147"/>
      <c r="D517" s="146"/>
      <c r="E517" s="147"/>
      <c r="F517" s="42"/>
      <c r="G517" s="151"/>
      <c r="H517" s="151"/>
      <c r="I517" s="151"/>
      <c r="J517" s="151"/>
      <c r="K517" s="151"/>
      <c r="L517" s="151"/>
      <c r="M517" s="151"/>
      <c r="N517" s="151"/>
      <c r="O517" s="45"/>
      <c r="P517" s="40"/>
      <c r="Q517" s="183"/>
      <c r="R517" s="40"/>
      <c r="S517" s="40"/>
      <c r="T517" s="40"/>
      <c r="U517" s="40"/>
      <c r="V517" s="40"/>
      <c r="W517" s="152"/>
      <c r="X517" s="153"/>
      <c r="Y517" s="70"/>
      <c r="Z517" s="157"/>
      <c r="AA517" s="157"/>
      <c r="AB517" s="45"/>
      <c r="AC517" s="145"/>
      <c r="AD517" s="40"/>
      <c r="AE517" s="42"/>
      <c r="AF517" s="42"/>
      <c r="AG517" s="42"/>
      <c r="AH517" s="146"/>
      <c r="AI517" s="42"/>
      <c r="AJ517" s="146"/>
      <c r="AK517" s="42"/>
      <c r="AL517" s="42"/>
      <c r="AM517" s="42"/>
      <c r="AN517" s="42"/>
      <c r="AO517" s="42"/>
      <c r="AP517" s="42"/>
      <c r="AQ517" s="42"/>
      <c r="AR517" s="40"/>
      <c r="AS517" s="42"/>
      <c r="AT517" s="40"/>
      <c r="AU517" s="42"/>
      <c r="AV517" s="40"/>
      <c r="AW517" s="42"/>
      <c r="AX517" s="40"/>
      <c r="AY517" s="42"/>
      <c r="AZ517" s="40"/>
      <c r="BA517" s="42"/>
      <c r="BB517" s="40"/>
      <c r="BC517" s="42"/>
      <c r="BD517" s="42"/>
      <c r="BE517" s="42"/>
      <c r="BF517" s="147"/>
      <c r="BG517" s="146"/>
      <c r="BH517" s="147"/>
      <c r="BI517" s="42"/>
      <c r="BJ517" s="151"/>
      <c r="BK517" s="151"/>
      <c r="BL517" s="151"/>
      <c r="BM517" s="151"/>
      <c r="BN517" s="151"/>
      <c r="BO517" s="151"/>
      <c r="BP517" s="151"/>
      <c r="BQ517" s="151"/>
      <c r="BR517" s="45"/>
      <c r="BS517" s="40"/>
      <c r="BT517" s="40"/>
      <c r="BU517" s="40"/>
      <c r="BV517" s="40"/>
      <c r="BW517" s="40"/>
      <c r="BX517" s="40"/>
      <c r="BY517" s="40"/>
      <c r="BZ517" s="152"/>
      <c r="CA517" s="153"/>
      <c r="CB517" s="70"/>
      <c r="CC517" s="157"/>
      <c r="CD517" s="157"/>
      <c r="CE517" s="45"/>
      <c r="CF517" s="145"/>
      <c r="CG517" s="40"/>
      <c r="CH517" s="42"/>
      <c r="CI517" s="42"/>
      <c r="CJ517" s="42"/>
      <c r="CK517" s="146"/>
      <c r="CL517" s="42"/>
      <c r="CM517" s="146"/>
      <c r="CN517" s="42"/>
      <c r="CO517" s="42"/>
      <c r="CP517" s="42"/>
      <c r="CQ517" s="42"/>
      <c r="CR517" s="42"/>
      <c r="CS517" s="42"/>
      <c r="CT517" s="42"/>
      <c r="CU517" s="40"/>
      <c r="CV517" s="42"/>
      <c r="CW517" s="40"/>
      <c r="CX517" s="42"/>
      <c r="CY517" s="40"/>
      <c r="CZ517" s="42"/>
      <c r="DA517" s="40"/>
      <c r="DB517" s="42"/>
      <c r="DC517" s="40"/>
      <c r="DD517" s="42"/>
      <c r="DE517" s="40"/>
      <c r="DF517" s="42"/>
      <c r="DG517" s="42"/>
      <c r="DH517" s="42"/>
    </row>
    <row r="518" spans="3:112">
      <c r="C518" s="147"/>
      <c r="D518" s="146"/>
      <c r="E518" s="147"/>
      <c r="F518" s="42"/>
      <c r="G518" s="151"/>
      <c r="H518" s="151"/>
      <c r="I518" s="151"/>
      <c r="J518" s="151"/>
      <c r="K518" s="151"/>
      <c r="L518" s="151"/>
      <c r="M518" s="151"/>
      <c r="N518" s="151"/>
      <c r="O518" s="45"/>
      <c r="P518" s="40"/>
      <c r="Q518" s="183"/>
      <c r="R518" s="40"/>
      <c r="S518" s="40"/>
      <c r="T518" s="40"/>
      <c r="U518" s="40"/>
      <c r="V518" s="40"/>
      <c r="W518" s="152"/>
      <c r="X518" s="153"/>
      <c r="Y518" s="70"/>
      <c r="Z518" s="157"/>
      <c r="AA518" s="157"/>
      <c r="AB518" s="45"/>
      <c r="AC518" s="145"/>
      <c r="AD518" s="40"/>
      <c r="AE518" s="42"/>
      <c r="AF518" s="42"/>
      <c r="AG518" s="42"/>
      <c r="AH518" s="146"/>
      <c r="AI518" s="42"/>
      <c r="AJ518" s="146"/>
      <c r="AK518" s="42"/>
      <c r="AL518" s="42"/>
      <c r="AM518" s="42"/>
      <c r="AN518" s="42"/>
      <c r="AO518" s="42"/>
      <c r="AP518" s="42"/>
      <c r="AQ518" s="42"/>
      <c r="AR518" s="40"/>
      <c r="AS518" s="42"/>
      <c r="AT518" s="40"/>
      <c r="AU518" s="42"/>
      <c r="AV518" s="40"/>
      <c r="AW518" s="42"/>
      <c r="AX518" s="40"/>
      <c r="AY518" s="42"/>
      <c r="AZ518" s="40"/>
      <c r="BA518" s="42"/>
      <c r="BB518" s="40"/>
      <c r="BC518" s="42"/>
      <c r="BD518" s="42"/>
      <c r="BE518" s="42"/>
      <c r="BF518" s="147"/>
      <c r="BG518" s="146"/>
      <c r="BH518" s="147"/>
      <c r="BI518" s="42"/>
      <c r="BJ518" s="151"/>
      <c r="BK518" s="151"/>
      <c r="BL518" s="151"/>
      <c r="BM518" s="151"/>
      <c r="BN518" s="151"/>
      <c r="BO518" s="151"/>
      <c r="BP518" s="151"/>
      <c r="BQ518" s="151"/>
      <c r="BR518" s="45"/>
      <c r="BS518" s="40"/>
      <c r="BT518" s="40"/>
      <c r="BU518" s="40"/>
      <c r="BV518" s="40"/>
      <c r="BW518" s="40"/>
      <c r="BX518" s="40"/>
      <c r="BY518" s="40"/>
      <c r="BZ518" s="152"/>
      <c r="CA518" s="153"/>
      <c r="CB518" s="70"/>
      <c r="CC518" s="157"/>
      <c r="CD518" s="157"/>
      <c r="CE518" s="45"/>
      <c r="CF518" s="145"/>
      <c r="CG518" s="40"/>
      <c r="CH518" s="42"/>
      <c r="CI518" s="42"/>
      <c r="CJ518" s="42"/>
      <c r="CK518" s="146"/>
      <c r="CL518" s="42"/>
      <c r="CM518" s="146"/>
      <c r="CN518" s="42"/>
      <c r="CO518" s="42"/>
      <c r="CP518" s="42"/>
      <c r="CQ518" s="42"/>
      <c r="CR518" s="42"/>
      <c r="CS518" s="42"/>
      <c r="CT518" s="42"/>
      <c r="CU518" s="40"/>
      <c r="CV518" s="42"/>
      <c r="CW518" s="40"/>
      <c r="CX518" s="42"/>
      <c r="CY518" s="40"/>
      <c r="CZ518" s="42"/>
      <c r="DA518" s="40"/>
      <c r="DB518" s="42"/>
      <c r="DC518" s="40"/>
      <c r="DD518" s="42"/>
      <c r="DE518" s="40"/>
      <c r="DF518" s="42"/>
      <c r="DG518" s="42"/>
      <c r="DH518" s="42"/>
    </row>
    <row r="519" spans="3:112">
      <c r="C519" s="147"/>
      <c r="D519" s="146"/>
      <c r="E519" s="147"/>
      <c r="F519" s="42"/>
      <c r="G519" s="151"/>
      <c r="H519" s="151"/>
      <c r="I519" s="151"/>
      <c r="J519" s="151"/>
      <c r="K519" s="151"/>
      <c r="L519" s="151"/>
      <c r="M519" s="151"/>
      <c r="N519" s="151"/>
      <c r="O519" s="45"/>
      <c r="P519" s="40"/>
      <c r="Q519" s="183"/>
      <c r="R519" s="40"/>
      <c r="S519" s="40"/>
      <c r="T519" s="40"/>
      <c r="U519" s="40"/>
      <c r="V519" s="40"/>
      <c r="W519" s="152"/>
      <c r="X519" s="153"/>
      <c r="Y519" s="70"/>
      <c r="Z519" s="157"/>
      <c r="AA519" s="157"/>
      <c r="AB519" s="45"/>
      <c r="AC519" s="145"/>
      <c r="AD519" s="40"/>
      <c r="AE519" s="42"/>
      <c r="AF519" s="42"/>
      <c r="AG519" s="42"/>
      <c r="AH519" s="146"/>
      <c r="AI519" s="42"/>
      <c r="AJ519" s="146"/>
      <c r="AK519" s="42"/>
      <c r="AL519" s="42"/>
      <c r="AM519" s="42"/>
      <c r="AN519" s="42"/>
      <c r="AO519" s="42"/>
      <c r="AP519" s="42"/>
      <c r="AQ519" s="42"/>
      <c r="AR519" s="40"/>
      <c r="AS519" s="42"/>
      <c r="AT519" s="40"/>
      <c r="AU519" s="42"/>
      <c r="AV519" s="40"/>
      <c r="AW519" s="42"/>
      <c r="AX519" s="40"/>
      <c r="AY519" s="42"/>
      <c r="AZ519" s="40"/>
      <c r="BA519" s="42"/>
      <c r="BB519" s="40"/>
      <c r="BC519" s="42"/>
      <c r="BD519" s="42"/>
      <c r="BE519" s="42"/>
      <c r="BF519" s="147"/>
      <c r="BG519" s="146"/>
      <c r="BH519" s="147"/>
      <c r="BI519" s="42"/>
      <c r="BJ519" s="151"/>
      <c r="BK519" s="151"/>
      <c r="BL519" s="151"/>
      <c r="BM519" s="151"/>
      <c r="BN519" s="151"/>
      <c r="BO519" s="151"/>
      <c r="BP519" s="151"/>
      <c r="BQ519" s="151"/>
      <c r="BR519" s="45"/>
      <c r="BS519" s="40"/>
      <c r="BT519" s="40"/>
      <c r="BU519" s="40"/>
      <c r="BV519" s="40"/>
      <c r="BW519" s="40"/>
      <c r="BX519" s="40"/>
      <c r="BY519" s="40"/>
      <c r="BZ519" s="152"/>
      <c r="CA519" s="153"/>
      <c r="CB519" s="70"/>
      <c r="CC519" s="157"/>
      <c r="CD519" s="157"/>
      <c r="CE519" s="45"/>
      <c r="CF519" s="145"/>
      <c r="CG519" s="40"/>
      <c r="CH519" s="42"/>
      <c r="CI519" s="42"/>
      <c r="CJ519" s="42"/>
      <c r="CK519" s="146"/>
      <c r="CL519" s="42"/>
      <c r="CM519" s="146"/>
      <c r="CN519" s="42"/>
      <c r="CO519" s="42"/>
      <c r="CP519" s="42"/>
      <c r="CQ519" s="42"/>
      <c r="CR519" s="42"/>
      <c r="CS519" s="42"/>
      <c r="CT519" s="42"/>
      <c r="CU519" s="40"/>
      <c r="CV519" s="42"/>
      <c r="CW519" s="40"/>
      <c r="CX519" s="42"/>
      <c r="CY519" s="40"/>
      <c r="CZ519" s="42"/>
      <c r="DA519" s="40"/>
      <c r="DB519" s="42"/>
      <c r="DC519" s="40"/>
      <c r="DD519" s="42"/>
      <c r="DE519" s="40"/>
      <c r="DF519" s="42"/>
      <c r="DG519" s="42"/>
      <c r="DH519" s="42"/>
    </row>
    <row r="520" spans="3:112">
      <c r="C520" s="147"/>
      <c r="D520" s="146"/>
      <c r="E520" s="147"/>
      <c r="F520" s="42"/>
      <c r="G520" s="151"/>
      <c r="H520" s="151"/>
      <c r="I520" s="151"/>
      <c r="J520" s="151"/>
      <c r="K520" s="151"/>
      <c r="L520" s="151"/>
      <c r="M520" s="151"/>
      <c r="N520" s="151"/>
      <c r="O520" s="45"/>
      <c r="P520" s="40"/>
      <c r="Q520" s="183"/>
      <c r="R520" s="40"/>
      <c r="S520" s="40"/>
      <c r="T520" s="40"/>
      <c r="U520" s="40"/>
      <c r="V520" s="40"/>
      <c r="W520" s="152"/>
      <c r="X520" s="153"/>
      <c r="Y520" s="70"/>
      <c r="Z520" s="157"/>
      <c r="AA520" s="157"/>
      <c r="AB520" s="45"/>
      <c r="AC520" s="145"/>
      <c r="AD520" s="40"/>
      <c r="AE520" s="42"/>
      <c r="AF520" s="42"/>
      <c r="AG520" s="42"/>
      <c r="AH520" s="146"/>
      <c r="AI520" s="42"/>
      <c r="AJ520" s="146"/>
      <c r="AK520" s="42"/>
      <c r="AL520" s="42"/>
      <c r="AM520" s="42"/>
      <c r="AN520" s="42"/>
      <c r="AO520" s="42"/>
      <c r="AP520" s="42"/>
      <c r="AQ520" s="42"/>
      <c r="AR520" s="40"/>
      <c r="AS520" s="42"/>
      <c r="AT520" s="40"/>
      <c r="AU520" s="42"/>
      <c r="AV520" s="40"/>
      <c r="AW520" s="42"/>
      <c r="AX520" s="40"/>
      <c r="AY520" s="42"/>
      <c r="AZ520" s="40"/>
      <c r="BA520" s="42"/>
      <c r="BB520" s="40"/>
      <c r="BC520" s="42"/>
      <c r="BD520" s="42"/>
      <c r="BE520" s="42"/>
      <c r="BF520" s="147"/>
      <c r="BG520" s="146"/>
      <c r="BH520" s="147"/>
      <c r="BI520" s="42"/>
      <c r="BJ520" s="151"/>
      <c r="BK520" s="151"/>
      <c r="BL520" s="151"/>
      <c r="BM520" s="151"/>
      <c r="BN520" s="151"/>
      <c r="BO520" s="151"/>
      <c r="BP520" s="151"/>
      <c r="BQ520" s="151"/>
      <c r="BR520" s="45"/>
      <c r="BS520" s="40"/>
      <c r="BT520" s="40"/>
      <c r="BU520" s="40"/>
      <c r="BV520" s="40"/>
      <c r="BW520" s="40"/>
      <c r="BX520" s="40"/>
      <c r="BY520" s="40"/>
      <c r="BZ520" s="152"/>
      <c r="CA520" s="153"/>
      <c r="CB520" s="70"/>
      <c r="CC520" s="157"/>
      <c r="CD520" s="157"/>
      <c r="CE520" s="45"/>
      <c r="CF520" s="145"/>
      <c r="CG520" s="40"/>
      <c r="CH520" s="42"/>
      <c r="CI520" s="42"/>
      <c r="CJ520" s="42"/>
      <c r="CK520" s="146"/>
      <c r="CL520" s="42"/>
      <c r="CM520" s="146"/>
      <c r="CN520" s="42"/>
      <c r="CO520" s="42"/>
      <c r="CP520" s="42"/>
      <c r="CQ520" s="42"/>
      <c r="CR520" s="42"/>
      <c r="CS520" s="42"/>
      <c r="CT520" s="42"/>
      <c r="CU520" s="40"/>
      <c r="CV520" s="42"/>
      <c r="CW520" s="40"/>
      <c r="CX520" s="42"/>
      <c r="CY520" s="40"/>
      <c r="CZ520" s="42"/>
      <c r="DA520" s="40"/>
      <c r="DB520" s="42"/>
      <c r="DC520" s="40"/>
      <c r="DD520" s="42"/>
      <c r="DE520" s="40"/>
      <c r="DF520" s="42"/>
      <c r="DG520" s="42"/>
      <c r="DH520" s="42"/>
    </row>
    <row r="521" spans="3:112">
      <c r="C521" s="147"/>
      <c r="D521" s="146"/>
      <c r="E521" s="147"/>
      <c r="F521" s="42"/>
      <c r="G521" s="151"/>
      <c r="H521" s="151"/>
      <c r="I521" s="151"/>
      <c r="J521" s="151"/>
      <c r="K521" s="151"/>
      <c r="L521" s="151"/>
      <c r="M521" s="151"/>
      <c r="N521" s="151"/>
      <c r="O521" s="45"/>
      <c r="P521" s="40"/>
      <c r="Q521" s="183"/>
      <c r="R521" s="40"/>
      <c r="S521" s="40"/>
      <c r="T521" s="40"/>
      <c r="U521" s="40"/>
      <c r="V521" s="40"/>
      <c r="W521" s="152"/>
      <c r="X521" s="153"/>
      <c r="Y521" s="70"/>
      <c r="Z521" s="157"/>
      <c r="AA521" s="157"/>
      <c r="AB521" s="45"/>
      <c r="AC521" s="145"/>
      <c r="AD521" s="40"/>
      <c r="AE521" s="42"/>
      <c r="AF521" s="42"/>
      <c r="AG521" s="42"/>
      <c r="AH521" s="146"/>
      <c r="AI521" s="42"/>
      <c r="AJ521" s="146"/>
      <c r="AK521" s="42"/>
      <c r="AL521" s="42"/>
      <c r="AM521" s="42"/>
      <c r="AN521" s="42"/>
      <c r="AO521" s="42"/>
      <c r="AP521" s="42"/>
      <c r="AQ521" s="42"/>
      <c r="AR521" s="40"/>
      <c r="AS521" s="42"/>
      <c r="AT521" s="40"/>
      <c r="AU521" s="42"/>
      <c r="AV521" s="40"/>
      <c r="AW521" s="42"/>
      <c r="AX521" s="40"/>
      <c r="AY521" s="42"/>
      <c r="AZ521" s="40"/>
      <c r="BA521" s="42"/>
      <c r="BB521" s="40"/>
      <c r="BC521" s="42"/>
      <c r="BD521" s="42"/>
      <c r="BE521" s="42"/>
      <c r="BF521" s="147"/>
      <c r="BG521" s="146"/>
      <c r="BH521" s="147"/>
      <c r="BI521" s="42"/>
      <c r="BJ521" s="151"/>
      <c r="BK521" s="151"/>
      <c r="BL521" s="151"/>
      <c r="BM521" s="151"/>
      <c r="BN521" s="151"/>
      <c r="BO521" s="151"/>
      <c r="BP521" s="151"/>
      <c r="BQ521" s="151"/>
      <c r="BR521" s="45"/>
      <c r="BS521" s="40"/>
      <c r="BT521" s="40"/>
      <c r="BU521" s="40"/>
      <c r="BV521" s="40"/>
      <c r="BW521" s="40"/>
      <c r="BX521" s="40"/>
      <c r="BY521" s="40"/>
      <c r="BZ521" s="152"/>
      <c r="CA521" s="153"/>
      <c r="CB521" s="70"/>
      <c r="CC521" s="157"/>
      <c r="CD521" s="157"/>
      <c r="CE521" s="45"/>
      <c r="CF521" s="145"/>
      <c r="CG521" s="40"/>
      <c r="CH521" s="42"/>
      <c r="CI521" s="42"/>
      <c r="CJ521" s="42"/>
      <c r="CK521" s="146"/>
      <c r="CL521" s="42"/>
      <c r="CM521" s="146"/>
      <c r="CN521" s="42"/>
      <c r="CO521" s="42"/>
      <c r="CP521" s="42"/>
      <c r="CQ521" s="42"/>
      <c r="CR521" s="42"/>
      <c r="CS521" s="42"/>
      <c r="CT521" s="42"/>
      <c r="CU521" s="40"/>
      <c r="CV521" s="42"/>
      <c r="CW521" s="40"/>
      <c r="CX521" s="42"/>
      <c r="CY521" s="40"/>
      <c r="CZ521" s="42"/>
      <c r="DA521" s="40"/>
      <c r="DB521" s="42"/>
      <c r="DC521" s="40"/>
      <c r="DD521" s="42"/>
      <c r="DE521" s="40"/>
      <c r="DF521" s="42"/>
      <c r="DG521" s="42"/>
      <c r="DH521" s="42"/>
    </row>
    <row r="522" spans="3:112">
      <c r="C522" s="147"/>
      <c r="D522" s="146"/>
      <c r="E522" s="147"/>
      <c r="F522" s="42"/>
      <c r="G522" s="151"/>
      <c r="H522" s="151"/>
      <c r="I522" s="151"/>
      <c r="J522" s="151"/>
      <c r="K522" s="151"/>
      <c r="L522" s="151"/>
      <c r="M522" s="151"/>
      <c r="N522" s="151"/>
      <c r="O522" s="45"/>
      <c r="P522" s="40"/>
      <c r="Q522" s="183"/>
      <c r="R522" s="40"/>
      <c r="S522" s="40"/>
      <c r="T522" s="40"/>
      <c r="U522" s="40"/>
      <c r="V522" s="40"/>
      <c r="W522" s="152"/>
      <c r="X522" s="153"/>
      <c r="Y522" s="70"/>
      <c r="Z522" s="157"/>
      <c r="AA522" s="157"/>
      <c r="AB522" s="45"/>
      <c r="AC522" s="145"/>
      <c r="AD522" s="40"/>
      <c r="AE522" s="42"/>
      <c r="AF522" s="42"/>
      <c r="AG522" s="42"/>
      <c r="AH522" s="146"/>
      <c r="AI522" s="42"/>
      <c r="AJ522" s="146"/>
      <c r="AK522" s="42"/>
      <c r="AL522" s="42"/>
      <c r="AM522" s="42"/>
      <c r="AN522" s="42"/>
      <c r="AO522" s="42"/>
      <c r="AP522" s="42"/>
      <c r="AQ522" s="42"/>
      <c r="AR522" s="40"/>
      <c r="AS522" s="42"/>
      <c r="AT522" s="40"/>
      <c r="AU522" s="42"/>
      <c r="AV522" s="40"/>
      <c r="AW522" s="42"/>
      <c r="AX522" s="40"/>
      <c r="AY522" s="42"/>
      <c r="AZ522" s="40"/>
      <c r="BA522" s="42"/>
      <c r="BB522" s="40"/>
      <c r="BC522" s="42"/>
      <c r="BD522" s="42"/>
      <c r="BE522" s="42"/>
      <c r="BF522" s="147"/>
      <c r="BG522" s="146"/>
      <c r="BH522" s="147"/>
      <c r="BI522" s="42"/>
      <c r="BJ522" s="151"/>
      <c r="BK522" s="151"/>
      <c r="BL522" s="151"/>
      <c r="BM522" s="151"/>
      <c r="BN522" s="151"/>
      <c r="BO522" s="151"/>
      <c r="BP522" s="151"/>
      <c r="BQ522" s="151"/>
      <c r="BR522" s="45"/>
      <c r="BS522" s="40"/>
      <c r="BT522" s="40"/>
      <c r="BU522" s="40"/>
      <c r="BV522" s="40"/>
      <c r="BW522" s="40"/>
      <c r="BX522" s="40"/>
      <c r="BY522" s="40"/>
      <c r="BZ522" s="152"/>
      <c r="CA522" s="153"/>
      <c r="CB522" s="70"/>
      <c r="CC522" s="157"/>
      <c r="CD522" s="157"/>
      <c r="CE522" s="45"/>
      <c r="CF522" s="145"/>
      <c r="CG522" s="40"/>
      <c r="CH522" s="42"/>
      <c r="CI522" s="42"/>
      <c r="CJ522" s="42"/>
      <c r="CK522" s="146"/>
      <c r="CL522" s="42"/>
      <c r="CM522" s="146"/>
      <c r="CN522" s="42"/>
      <c r="CO522" s="42"/>
      <c r="CP522" s="42"/>
      <c r="CQ522" s="42"/>
      <c r="CR522" s="42"/>
      <c r="CS522" s="42"/>
      <c r="CT522" s="42"/>
      <c r="CU522" s="40"/>
      <c r="CV522" s="42"/>
      <c r="CW522" s="40"/>
      <c r="CX522" s="42"/>
      <c r="CY522" s="40"/>
      <c r="CZ522" s="42"/>
      <c r="DA522" s="40"/>
      <c r="DB522" s="42"/>
      <c r="DC522" s="40"/>
      <c r="DD522" s="42"/>
      <c r="DE522" s="40"/>
      <c r="DF522" s="42"/>
      <c r="DG522" s="42"/>
      <c r="DH522" s="42"/>
    </row>
    <row r="523" spans="3:112">
      <c r="C523" s="147"/>
      <c r="D523" s="146"/>
      <c r="E523" s="147"/>
      <c r="F523" s="42"/>
      <c r="G523" s="151"/>
      <c r="H523" s="151"/>
      <c r="I523" s="151"/>
      <c r="J523" s="151"/>
      <c r="K523" s="151"/>
      <c r="L523" s="151"/>
      <c r="M523" s="151"/>
      <c r="N523" s="151"/>
      <c r="O523" s="45"/>
      <c r="P523" s="40"/>
      <c r="Q523" s="183"/>
      <c r="R523" s="40"/>
      <c r="S523" s="40"/>
      <c r="T523" s="40"/>
      <c r="U523" s="40"/>
      <c r="V523" s="40"/>
      <c r="W523" s="152"/>
      <c r="X523" s="153"/>
      <c r="Y523" s="70"/>
      <c r="Z523" s="157"/>
      <c r="AA523" s="157"/>
      <c r="AB523" s="45"/>
      <c r="AC523" s="145"/>
      <c r="AD523" s="40"/>
      <c r="AE523" s="42"/>
      <c r="AF523" s="42"/>
      <c r="AG523" s="42"/>
      <c r="AH523" s="146"/>
      <c r="AI523" s="42"/>
      <c r="AJ523" s="146"/>
      <c r="AK523" s="42"/>
      <c r="AL523" s="42"/>
      <c r="AM523" s="42"/>
      <c r="AN523" s="42"/>
      <c r="AO523" s="42"/>
      <c r="AP523" s="42"/>
      <c r="AQ523" s="42"/>
      <c r="AR523" s="40"/>
      <c r="AS523" s="42"/>
      <c r="AT523" s="40"/>
      <c r="AU523" s="42"/>
      <c r="AV523" s="40"/>
      <c r="AW523" s="42"/>
      <c r="AX523" s="40"/>
      <c r="AY523" s="42"/>
      <c r="AZ523" s="40"/>
      <c r="BA523" s="42"/>
      <c r="BB523" s="40"/>
      <c r="BC523" s="42"/>
      <c r="BD523" s="42"/>
      <c r="BE523" s="42"/>
      <c r="BF523" s="147"/>
      <c r="BG523" s="146"/>
      <c r="BH523" s="147"/>
      <c r="BI523" s="42"/>
      <c r="BJ523" s="151"/>
      <c r="BK523" s="151"/>
      <c r="BL523" s="151"/>
      <c r="BM523" s="151"/>
      <c r="BN523" s="151"/>
      <c r="BO523" s="151"/>
      <c r="BP523" s="151"/>
      <c r="BQ523" s="151"/>
      <c r="BR523" s="45"/>
      <c r="BS523" s="40"/>
      <c r="BT523" s="40"/>
      <c r="BU523" s="40"/>
      <c r="BV523" s="40"/>
      <c r="BW523" s="40"/>
      <c r="BX523" s="40"/>
      <c r="BY523" s="40"/>
      <c r="BZ523" s="152"/>
      <c r="CA523" s="153"/>
      <c r="CB523" s="70"/>
      <c r="CC523" s="157"/>
      <c r="CD523" s="157"/>
      <c r="CE523" s="45"/>
      <c r="CF523" s="145"/>
      <c r="CG523" s="40"/>
      <c r="CH523" s="42"/>
      <c r="CI523" s="42"/>
      <c r="CJ523" s="42"/>
      <c r="CK523" s="146"/>
      <c r="CL523" s="42"/>
      <c r="CM523" s="146"/>
      <c r="CN523" s="42"/>
      <c r="CO523" s="42"/>
      <c r="CP523" s="42"/>
      <c r="CQ523" s="42"/>
      <c r="CR523" s="42"/>
      <c r="CS523" s="42"/>
      <c r="CT523" s="42"/>
      <c r="CU523" s="40"/>
      <c r="CV523" s="42"/>
      <c r="CW523" s="40"/>
      <c r="CX523" s="42"/>
      <c r="CY523" s="40"/>
      <c r="CZ523" s="42"/>
      <c r="DA523" s="40"/>
      <c r="DB523" s="42"/>
      <c r="DC523" s="40"/>
      <c r="DD523" s="42"/>
      <c r="DE523" s="40"/>
      <c r="DF523" s="42"/>
      <c r="DG523" s="42"/>
      <c r="DH523" s="42"/>
    </row>
    <row r="524" spans="3:112">
      <c r="C524" s="147"/>
      <c r="D524" s="146"/>
      <c r="E524" s="147"/>
      <c r="F524" s="42"/>
      <c r="G524" s="151"/>
      <c r="H524" s="151"/>
      <c r="I524" s="151"/>
      <c r="J524" s="151"/>
      <c r="K524" s="151"/>
      <c r="L524" s="151"/>
      <c r="M524" s="151"/>
      <c r="N524" s="151"/>
      <c r="O524" s="45"/>
      <c r="P524" s="40"/>
      <c r="Q524" s="183"/>
      <c r="R524" s="40"/>
      <c r="S524" s="40"/>
      <c r="T524" s="40"/>
      <c r="U524" s="40"/>
      <c r="V524" s="40"/>
      <c r="W524" s="152"/>
      <c r="X524" s="153"/>
      <c r="Y524" s="70"/>
      <c r="Z524" s="157"/>
      <c r="AA524" s="157"/>
      <c r="AB524" s="45"/>
      <c r="AC524" s="145"/>
      <c r="AD524" s="40"/>
      <c r="AE524" s="42"/>
      <c r="AF524" s="42"/>
      <c r="AG524" s="42"/>
      <c r="AH524" s="146"/>
      <c r="AI524" s="42"/>
      <c r="AJ524" s="146"/>
      <c r="AK524" s="42"/>
      <c r="AL524" s="42"/>
      <c r="AM524" s="42"/>
      <c r="AN524" s="42"/>
      <c r="AO524" s="42"/>
      <c r="AP524" s="42"/>
      <c r="AQ524" s="42"/>
      <c r="AR524" s="40"/>
      <c r="AS524" s="42"/>
      <c r="AT524" s="40"/>
      <c r="AU524" s="42"/>
      <c r="AV524" s="40"/>
      <c r="AW524" s="42"/>
      <c r="AX524" s="40"/>
      <c r="AY524" s="42"/>
      <c r="AZ524" s="40"/>
      <c r="BA524" s="42"/>
      <c r="BB524" s="40"/>
      <c r="BC524" s="42"/>
      <c r="BD524" s="42"/>
      <c r="BE524" s="42"/>
      <c r="BF524" s="147"/>
      <c r="BG524" s="146"/>
      <c r="BH524" s="147"/>
      <c r="BI524" s="42"/>
      <c r="BJ524" s="151"/>
      <c r="BK524" s="151"/>
      <c r="BL524" s="151"/>
      <c r="BM524" s="151"/>
      <c r="BN524" s="151"/>
      <c r="BO524" s="151"/>
      <c r="BP524" s="151"/>
      <c r="BQ524" s="151"/>
      <c r="BR524" s="45"/>
      <c r="BS524" s="40"/>
      <c r="BT524" s="40"/>
      <c r="BU524" s="40"/>
      <c r="BV524" s="40"/>
      <c r="BW524" s="40"/>
      <c r="BX524" s="40"/>
      <c r="BY524" s="40"/>
      <c r="BZ524" s="152"/>
      <c r="CA524" s="153"/>
      <c r="CB524" s="70"/>
      <c r="CC524" s="157"/>
      <c r="CD524" s="157"/>
      <c r="CE524" s="45"/>
      <c r="CF524" s="145"/>
      <c r="CG524" s="40"/>
      <c r="CH524" s="42"/>
      <c r="CI524" s="42"/>
      <c r="CJ524" s="42"/>
      <c r="CK524" s="146"/>
      <c r="CL524" s="42"/>
      <c r="CM524" s="146"/>
      <c r="CN524" s="42"/>
      <c r="CO524" s="42"/>
      <c r="CP524" s="42"/>
      <c r="CQ524" s="42"/>
      <c r="CR524" s="42"/>
      <c r="CS524" s="42"/>
      <c r="CT524" s="42"/>
      <c r="CU524" s="40"/>
      <c r="CV524" s="42"/>
      <c r="CW524" s="40"/>
      <c r="CX524" s="42"/>
      <c r="CY524" s="40"/>
      <c r="CZ524" s="42"/>
      <c r="DA524" s="40"/>
      <c r="DB524" s="42"/>
      <c r="DC524" s="40"/>
      <c r="DD524" s="42"/>
      <c r="DE524" s="40"/>
      <c r="DF524" s="42"/>
      <c r="DG524" s="42"/>
      <c r="DH524" s="42"/>
    </row>
    <row r="525" spans="3:112">
      <c r="C525" s="147"/>
      <c r="D525" s="146"/>
      <c r="E525" s="147"/>
      <c r="F525" s="42"/>
      <c r="G525" s="151"/>
      <c r="H525" s="151"/>
      <c r="I525" s="151"/>
      <c r="J525" s="151"/>
      <c r="K525" s="151"/>
      <c r="L525" s="151"/>
      <c r="M525" s="151"/>
      <c r="N525" s="151"/>
      <c r="O525" s="45"/>
      <c r="P525" s="40"/>
      <c r="Q525" s="183"/>
      <c r="R525" s="40"/>
      <c r="S525" s="40"/>
      <c r="T525" s="40"/>
      <c r="U525" s="40"/>
      <c r="V525" s="40"/>
      <c r="W525" s="152"/>
      <c r="X525" s="153"/>
      <c r="Y525" s="70"/>
      <c r="Z525" s="157"/>
      <c r="AA525" s="157"/>
      <c r="AB525" s="45"/>
      <c r="AC525" s="145"/>
      <c r="AD525" s="40"/>
      <c r="AE525" s="42"/>
      <c r="AF525" s="42"/>
      <c r="AG525" s="42"/>
      <c r="AH525" s="146"/>
      <c r="AI525" s="42"/>
      <c r="AJ525" s="146"/>
      <c r="AK525" s="42"/>
      <c r="AL525" s="42"/>
      <c r="AM525" s="42"/>
      <c r="AN525" s="42"/>
      <c r="AO525" s="42"/>
      <c r="AP525" s="42"/>
      <c r="AQ525" s="42"/>
      <c r="AR525" s="40"/>
      <c r="AS525" s="42"/>
      <c r="AT525" s="40"/>
      <c r="AU525" s="42"/>
      <c r="AV525" s="40"/>
      <c r="AW525" s="42"/>
      <c r="AX525" s="40"/>
      <c r="AY525" s="42"/>
      <c r="AZ525" s="40"/>
      <c r="BA525" s="42"/>
      <c r="BB525" s="40"/>
      <c r="BC525" s="42"/>
      <c r="BD525" s="42"/>
      <c r="BE525" s="42"/>
      <c r="BF525" s="147"/>
      <c r="BG525" s="146"/>
      <c r="BH525" s="147"/>
      <c r="BI525" s="42"/>
      <c r="BJ525" s="151"/>
      <c r="BK525" s="151"/>
      <c r="BL525" s="151"/>
      <c r="BM525" s="151"/>
      <c r="BN525" s="151"/>
      <c r="BO525" s="151"/>
      <c r="BP525" s="151"/>
      <c r="BQ525" s="151"/>
      <c r="BR525" s="45"/>
      <c r="BS525" s="40"/>
      <c r="BT525" s="40"/>
      <c r="BU525" s="40"/>
      <c r="BV525" s="40"/>
      <c r="BW525" s="40"/>
      <c r="BX525" s="40"/>
      <c r="BY525" s="40"/>
      <c r="BZ525" s="152"/>
      <c r="CA525" s="153"/>
      <c r="CB525" s="70"/>
      <c r="CC525" s="157"/>
      <c r="CD525" s="157"/>
      <c r="CE525" s="45"/>
      <c r="CF525" s="145"/>
      <c r="CG525" s="40"/>
      <c r="CH525" s="42"/>
      <c r="CI525" s="42"/>
      <c r="CJ525" s="42"/>
      <c r="CK525" s="146"/>
      <c r="CL525" s="42"/>
      <c r="CM525" s="146"/>
      <c r="CN525" s="42"/>
      <c r="CO525" s="42"/>
      <c r="CP525" s="42"/>
      <c r="CQ525" s="42"/>
      <c r="CR525" s="42"/>
      <c r="CS525" s="42"/>
      <c r="CT525" s="42"/>
      <c r="CU525" s="40"/>
      <c r="CV525" s="42"/>
      <c r="CW525" s="40"/>
      <c r="CX525" s="42"/>
      <c r="CY525" s="40"/>
      <c r="CZ525" s="42"/>
      <c r="DA525" s="40"/>
      <c r="DB525" s="42"/>
      <c r="DC525" s="40"/>
      <c r="DD525" s="42"/>
      <c r="DE525" s="40"/>
      <c r="DF525" s="42"/>
      <c r="DG525" s="42"/>
      <c r="DH525" s="42"/>
    </row>
    <row r="526" spans="3:112">
      <c r="C526" s="147"/>
      <c r="D526" s="146"/>
      <c r="E526" s="147"/>
      <c r="F526" s="42"/>
      <c r="G526" s="151"/>
      <c r="H526" s="151"/>
      <c r="I526" s="151"/>
      <c r="J526" s="151"/>
      <c r="K526" s="151"/>
      <c r="L526" s="151"/>
      <c r="M526" s="151"/>
      <c r="N526" s="151"/>
      <c r="O526" s="45"/>
      <c r="P526" s="40"/>
      <c r="Q526" s="183"/>
      <c r="R526" s="40"/>
      <c r="S526" s="40"/>
      <c r="T526" s="40"/>
      <c r="U526" s="40"/>
      <c r="V526" s="40"/>
      <c r="W526" s="152"/>
      <c r="X526" s="153"/>
      <c r="Y526" s="70"/>
      <c r="Z526" s="157"/>
      <c r="AA526" s="157"/>
      <c r="AB526" s="45"/>
      <c r="AC526" s="145"/>
      <c r="AD526" s="40"/>
      <c r="AE526" s="42"/>
      <c r="AF526" s="42"/>
      <c r="AG526" s="42"/>
      <c r="AH526" s="146"/>
      <c r="AI526" s="42"/>
      <c r="AJ526" s="146"/>
      <c r="AK526" s="42"/>
      <c r="AL526" s="42"/>
      <c r="AM526" s="42"/>
      <c r="AN526" s="42"/>
      <c r="AO526" s="42"/>
      <c r="AP526" s="42"/>
      <c r="AQ526" s="42"/>
      <c r="AR526" s="40"/>
      <c r="AS526" s="42"/>
      <c r="AT526" s="40"/>
      <c r="AU526" s="42"/>
      <c r="AV526" s="40"/>
      <c r="AW526" s="42"/>
      <c r="AX526" s="40"/>
      <c r="AY526" s="42"/>
      <c r="AZ526" s="40"/>
      <c r="BA526" s="42"/>
      <c r="BB526" s="40"/>
      <c r="BC526" s="42"/>
      <c r="BD526" s="42"/>
      <c r="BE526" s="42"/>
      <c r="BF526" s="147"/>
      <c r="BG526" s="146"/>
      <c r="BH526" s="147"/>
      <c r="BI526" s="42"/>
      <c r="BJ526" s="151"/>
      <c r="BK526" s="151"/>
      <c r="BL526" s="151"/>
      <c r="BM526" s="151"/>
      <c r="BN526" s="151"/>
      <c r="BO526" s="151"/>
      <c r="BP526" s="151"/>
      <c r="BQ526" s="151"/>
      <c r="BR526" s="45"/>
      <c r="BS526" s="40"/>
      <c r="BT526" s="40"/>
      <c r="BU526" s="40"/>
      <c r="BV526" s="40"/>
      <c r="BW526" s="40"/>
      <c r="BX526" s="40"/>
      <c r="BY526" s="40"/>
      <c r="BZ526" s="152"/>
      <c r="CA526" s="153"/>
      <c r="CB526" s="70"/>
      <c r="CC526" s="157"/>
      <c r="CD526" s="157"/>
      <c r="CE526" s="45"/>
      <c r="CF526" s="145"/>
      <c r="CG526" s="40"/>
      <c r="CH526" s="42"/>
      <c r="CI526" s="42"/>
      <c r="CJ526" s="42"/>
      <c r="CK526" s="146"/>
      <c r="CL526" s="42"/>
      <c r="CM526" s="146"/>
      <c r="CN526" s="42"/>
      <c r="CO526" s="42"/>
      <c r="CP526" s="42"/>
      <c r="CQ526" s="42"/>
      <c r="CR526" s="42"/>
      <c r="CS526" s="42"/>
      <c r="CT526" s="42"/>
      <c r="CU526" s="40"/>
      <c r="CV526" s="42"/>
      <c r="CW526" s="40"/>
      <c r="CX526" s="42"/>
      <c r="CY526" s="40"/>
      <c r="CZ526" s="42"/>
      <c r="DA526" s="40"/>
      <c r="DB526" s="42"/>
      <c r="DC526" s="40"/>
      <c r="DD526" s="42"/>
      <c r="DE526" s="40"/>
      <c r="DF526" s="42"/>
      <c r="DG526" s="42"/>
      <c r="DH526" s="42"/>
    </row>
    <row r="527" spans="3:112">
      <c r="C527" s="147"/>
      <c r="D527" s="146"/>
      <c r="E527" s="147"/>
      <c r="F527" s="42"/>
      <c r="G527" s="151"/>
      <c r="H527" s="151"/>
      <c r="I527" s="151"/>
      <c r="J527" s="151"/>
      <c r="K527" s="151"/>
      <c r="L527" s="151"/>
      <c r="M527" s="151"/>
      <c r="N527" s="151"/>
      <c r="O527" s="45"/>
      <c r="P527" s="40"/>
      <c r="Q527" s="183"/>
      <c r="R527" s="40"/>
      <c r="S527" s="40"/>
      <c r="T527" s="40"/>
      <c r="U527" s="40"/>
      <c r="V527" s="40"/>
      <c r="W527" s="152"/>
      <c r="X527" s="153"/>
      <c r="Y527" s="70"/>
      <c r="Z527" s="157"/>
      <c r="AA527" s="157"/>
      <c r="AB527" s="45"/>
      <c r="AC527" s="145"/>
      <c r="AD527" s="40"/>
      <c r="AE527" s="42"/>
      <c r="AF527" s="42"/>
      <c r="AG527" s="42"/>
      <c r="AH527" s="146"/>
      <c r="AI527" s="42"/>
      <c r="AJ527" s="146"/>
      <c r="AK527" s="42"/>
      <c r="AL527" s="42"/>
      <c r="AM527" s="42"/>
      <c r="AN527" s="42"/>
      <c r="AO527" s="42"/>
      <c r="AP527" s="42"/>
      <c r="AQ527" s="42"/>
      <c r="AR527" s="40"/>
      <c r="AS527" s="42"/>
      <c r="AT527" s="40"/>
      <c r="AU527" s="42"/>
      <c r="AV527" s="40"/>
      <c r="AW527" s="42"/>
      <c r="AX527" s="40"/>
      <c r="AY527" s="42"/>
      <c r="AZ527" s="40"/>
      <c r="BA527" s="42"/>
      <c r="BB527" s="40"/>
      <c r="BC527" s="42"/>
      <c r="BD527" s="42"/>
      <c r="BE527" s="42"/>
      <c r="BF527" s="147"/>
      <c r="BG527" s="146"/>
      <c r="BH527" s="147"/>
      <c r="BI527" s="42"/>
      <c r="BJ527" s="151"/>
      <c r="BK527" s="151"/>
      <c r="BL527" s="151"/>
      <c r="BM527" s="151"/>
      <c r="BN527" s="151"/>
      <c r="BO527" s="151"/>
      <c r="BP527" s="151"/>
      <c r="BQ527" s="151"/>
      <c r="BR527" s="45"/>
      <c r="BS527" s="40"/>
      <c r="BT527" s="40"/>
      <c r="BU527" s="40"/>
      <c r="BV527" s="40"/>
      <c r="BW527" s="40"/>
      <c r="BX527" s="40"/>
      <c r="BY527" s="40"/>
      <c r="BZ527" s="152"/>
      <c r="CA527" s="153"/>
      <c r="CB527" s="70"/>
      <c r="CC527" s="157"/>
      <c r="CD527" s="157"/>
      <c r="CE527" s="45"/>
      <c r="CF527" s="145"/>
      <c r="CG527" s="40"/>
      <c r="CH527" s="42"/>
      <c r="CI527" s="42"/>
      <c r="CJ527" s="42"/>
      <c r="CK527" s="146"/>
      <c r="CL527" s="42"/>
      <c r="CM527" s="146"/>
      <c r="CN527" s="42"/>
      <c r="CO527" s="42"/>
      <c r="CP527" s="42"/>
      <c r="CQ527" s="42"/>
      <c r="CR527" s="42"/>
      <c r="CS527" s="42"/>
      <c r="CT527" s="42"/>
      <c r="CU527" s="40"/>
      <c r="CV527" s="42"/>
      <c r="CW527" s="40"/>
      <c r="CX527" s="42"/>
      <c r="CY527" s="40"/>
      <c r="CZ527" s="42"/>
      <c r="DA527" s="40"/>
      <c r="DB527" s="42"/>
      <c r="DC527" s="40"/>
      <c r="DD527" s="42"/>
      <c r="DE527" s="40"/>
      <c r="DF527" s="42"/>
      <c r="DG527" s="42"/>
      <c r="DH527" s="42"/>
    </row>
    <row r="528" spans="3:112">
      <c r="C528" s="147"/>
      <c r="D528" s="146"/>
      <c r="E528" s="147"/>
      <c r="F528" s="42"/>
      <c r="G528" s="151"/>
      <c r="H528" s="151"/>
      <c r="I528" s="151"/>
      <c r="J528" s="151"/>
      <c r="K528" s="151"/>
      <c r="L528" s="151"/>
      <c r="M528" s="151"/>
      <c r="N528" s="151"/>
      <c r="O528" s="45"/>
      <c r="P528" s="40"/>
      <c r="Q528" s="183"/>
      <c r="R528" s="40"/>
      <c r="S528" s="40"/>
      <c r="T528" s="40"/>
      <c r="U528" s="40"/>
      <c r="V528" s="40"/>
      <c r="W528" s="152"/>
      <c r="X528" s="153"/>
      <c r="Y528" s="70"/>
      <c r="Z528" s="157"/>
      <c r="AA528" s="157"/>
      <c r="AB528" s="45"/>
      <c r="AC528" s="145"/>
      <c r="AD528" s="40"/>
      <c r="AE528" s="42"/>
      <c r="AF528" s="42"/>
      <c r="AG528" s="42"/>
      <c r="AH528" s="146"/>
      <c r="AI528" s="42"/>
      <c r="AJ528" s="146"/>
      <c r="AK528" s="42"/>
      <c r="AL528" s="42"/>
      <c r="AM528" s="42"/>
      <c r="AN528" s="42"/>
      <c r="AO528" s="42"/>
      <c r="AP528" s="42"/>
      <c r="AQ528" s="42"/>
      <c r="AR528" s="40"/>
      <c r="AS528" s="42"/>
      <c r="AT528" s="40"/>
      <c r="AU528" s="42"/>
      <c r="AV528" s="40"/>
      <c r="AW528" s="42"/>
      <c r="AX528" s="40"/>
      <c r="AY528" s="42"/>
      <c r="AZ528" s="40"/>
      <c r="BA528" s="42"/>
      <c r="BB528" s="40"/>
      <c r="BC528" s="42"/>
      <c r="BD528" s="42"/>
      <c r="BE528" s="42"/>
      <c r="BF528" s="147"/>
      <c r="BG528" s="146"/>
      <c r="BH528" s="147"/>
      <c r="BI528" s="42"/>
      <c r="BJ528" s="151"/>
      <c r="BK528" s="151"/>
      <c r="BL528" s="151"/>
      <c r="BM528" s="151"/>
      <c r="BN528" s="151"/>
      <c r="BO528" s="151"/>
      <c r="BP528" s="151"/>
      <c r="BQ528" s="151"/>
      <c r="BR528" s="45"/>
      <c r="BS528" s="40"/>
      <c r="BT528" s="40"/>
      <c r="BU528" s="40"/>
      <c r="BV528" s="40"/>
      <c r="BW528" s="40"/>
      <c r="BX528" s="40"/>
      <c r="BY528" s="40"/>
      <c r="BZ528" s="152"/>
      <c r="CA528" s="153"/>
      <c r="CB528" s="70"/>
      <c r="CC528" s="157"/>
      <c r="CD528" s="157"/>
      <c r="CE528" s="45"/>
      <c r="CF528" s="145"/>
      <c r="CG528" s="40"/>
      <c r="CH528" s="42"/>
      <c r="CI528" s="42"/>
      <c r="CJ528" s="42"/>
      <c r="CK528" s="146"/>
      <c r="CL528" s="42"/>
      <c r="CM528" s="146"/>
      <c r="CN528" s="42"/>
      <c r="CO528" s="42"/>
      <c r="CP528" s="42"/>
      <c r="CQ528" s="42"/>
      <c r="CR528" s="42"/>
      <c r="CS528" s="42"/>
      <c r="CT528" s="42"/>
      <c r="CU528" s="40"/>
      <c r="CV528" s="42"/>
      <c r="CW528" s="40"/>
      <c r="CX528" s="42"/>
      <c r="CY528" s="40"/>
      <c r="CZ528" s="42"/>
      <c r="DA528" s="40"/>
      <c r="DB528" s="42"/>
      <c r="DC528" s="40"/>
      <c r="DD528" s="42"/>
      <c r="DE528" s="40"/>
      <c r="DF528" s="42"/>
      <c r="DG528" s="42"/>
      <c r="DH528" s="42"/>
    </row>
    <row r="529" spans="3:112">
      <c r="C529" s="147"/>
      <c r="D529" s="146"/>
      <c r="E529" s="147"/>
      <c r="F529" s="42"/>
      <c r="G529" s="151"/>
      <c r="H529" s="151"/>
      <c r="I529" s="151"/>
      <c r="J529" s="151"/>
      <c r="K529" s="151"/>
      <c r="L529" s="151"/>
      <c r="M529" s="151"/>
      <c r="N529" s="151"/>
      <c r="O529" s="45"/>
      <c r="P529" s="40"/>
      <c r="Q529" s="183"/>
      <c r="R529" s="40"/>
      <c r="S529" s="40"/>
      <c r="T529" s="40"/>
      <c r="U529" s="40"/>
      <c r="V529" s="40"/>
      <c r="W529" s="152"/>
      <c r="X529" s="153"/>
      <c r="Y529" s="70"/>
      <c r="Z529" s="157"/>
      <c r="AA529" s="157"/>
      <c r="AB529" s="45"/>
      <c r="AC529" s="145"/>
      <c r="AD529" s="40"/>
      <c r="AE529" s="42"/>
      <c r="AF529" s="42"/>
      <c r="AG529" s="42"/>
      <c r="AH529" s="146"/>
      <c r="AI529" s="42"/>
      <c r="AJ529" s="146"/>
      <c r="AK529" s="42"/>
      <c r="AL529" s="42"/>
      <c r="AM529" s="42"/>
      <c r="AN529" s="42"/>
      <c r="AO529" s="42"/>
      <c r="AP529" s="42"/>
      <c r="AQ529" s="42"/>
      <c r="AR529" s="40"/>
      <c r="AS529" s="42"/>
      <c r="AT529" s="40"/>
      <c r="AU529" s="42"/>
      <c r="AV529" s="40"/>
      <c r="AW529" s="42"/>
      <c r="AX529" s="40"/>
      <c r="AY529" s="42"/>
      <c r="AZ529" s="40"/>
      <c r="BA529" s="42"/>
      <c r="BB529" s="40"/>
      <c r="BC529" s="42"/>
      <c r="BD529" s="42"/>
      <c r="BE529" s="42"/>
      <c r="BF529" s="147"/>
      <c r="BG529" s="146"/>
      <c r="BH529" s="147"/>
      <c r="BI529" s="42"/>
      <c r="BJ529" s="151"/>
      <c r="BK529" s="151"/>
      <c r="BL529" s="151"/>
      <c r="BM529" s="151"/>
      <c r="BN529" s="151"/>
      <c r="BO529" s="151"/>
      <c r="BP529" s="151"/>
      <c r="BQ529" s="151"/>
      <c r="BR529" s="45"/>
      <c r="BS529" s="40"/>
      <c r="BT529" s="40"/>
      <c r="BU529" s="40"/>
      <c r="BV529" s="40"/>
      <c r="BW529" s="40"/>
      <c r="BX529" s="40"/>
      <c r="BY529" s="40"/>
      <c r="BZ529" s="152"/>
      <c r="CA529" s="153"/>
      <c r="CB529" s="70"/>
      <c r="CC529" s="157"/>
      <c r="CD529" s="157"/>
      <c r="CE529" s="45"/>
      <c r="CF529" s="145"/>
      <c r="CG529" s="40"/>
      <c r="CH529" s="42"/>
      <c r="CI529" s="42"/>
      <c r="CJ529" s="42"/>
      <c r="CK529" s="146"/>
      <c r="CL529" s="42"/>
      <c r="CM529" s="146"/>
      <c r="CN529" s="42"/>
      <c r="CO529" s="42"/>
      <c r="CP529" s="42"/>
      <c r="CQ529" s="42"/>
      <c r="CR529" s="42"/>
      <c r="CS529" s="42"/>
      <c r="CT529" s="42"/>
      <c r="CU529" s="40"/>
      <c r="CV529" s="42"/>
      <c r="CW529" s="40"/>
      <c r="CX529" s="42"/>
      <c r="CY529" s="40"/>
      <c r="CZ529" s="42"/>
      <c r="DA529" s="40"/>
      <c r="DB529" s="42"/>
      <c r="DC529" s="40"/>
      <c r="DD529" s="42"/>
      <c r="DE529" s="40"/>
      <c r="DF529" s="42"/>
      <c r="DG529" s="42"/>
      <c r="DH529" s="42"/>
    </row>
    <row r="530" spans="3:112">
      <c r="C530" s="147"/>
      <c r="D530" s="146"/>
      <c r="E530" s="147"/>
      <c r="F530" s="42"/>
      <c r="G530" s="151"/>
      <c r="H530" s="151"/>
      <c r="I530" s="151"/>
      <c r="J530" s="151"/>
      <c r="K530" s="151"/>
      <c r="L530" s="151"/>
      <c r="M530" s="151"/>
      <c r="N530" s="151"/>
      <c r="O530" s="45"/>
      <c r="P530" s="40"/>
      <c r="Q530" s="183"/>
      <c r="R530" s="40"/>
      <c r="S530" s="40"/>
      <c r="T530" s="40"/>
      <c r="U530" s="40"/>
      <c r="V530" s="40"/>
      <c r="W530" s="152"/>
      <c r="X530" s="153"/>
      <c r="Y530" s="70"/>
      <c r="Z530" s="157"/>
      <c r="AA530" s="157"/>
      <c r="AB530" s="45"/>
      <c r="AC530" s="145"/>
      <c r="AD530" s="40"/>
      <c r="AE530" s="42"/>
      <c r="AF530" s="42"/>
      <c r="AG530" s="42"/>
      <c r="AH530" s="146"/>
      <c r="AI530" s="42"/>
      <c r="AJ530" s="146"/>
      <c r="AK530" s="42"/>
      <c r="AL530" s="42"/>
      <c r="AM530" s="42"/>
      <c r="AN530" s="42"/>
      <c r="AO530" s="42"/>
      <c r="AP530" s="42"/>
      <c r="AQ530" s="42"/>
      <c r="AR530" s="40"/>
      <c r="AS530" s="42"/>
      <c r="AT530" s="40"/>
      <c r="AU530" s="42"/>
      <c r="AV530" s="40"/>
      <c r="AW530" s="42"/>
      <c r="AX530" s="40"/>
      <c r="AY530" s="42"/>
      <c r="AZ530" s="40"/>
      <c r="BA530" s="42"/>
      <c r="BB530" s="40"/>
      <c r="BC530" s="42"/>
      <c r="BD530" s="42"/>
      <c r="BE530" s="42"/>
      <c r="BF530" s="147"/>
      <c r="BG530" s="146"/>
      <c r="BH530" s="147"/>
      <c r="BI530" s="42"/>
      <c r="BJ530" s="151"/>
      <c r="BK530" s="151"/>
      <c r="BL530" s="151"/>
      <c r="BM530" s="151"/>
      <c r="BN530" s="151"/>
      <c r="BO530" s="151"/>
      <c r="BP530" s="151"/>
      <c r="BQ530" s="151"/>
      <c r="BR530" s="45"/>
      <c r="BS530" s="40"/>
      <c r="BT530" s="40"/>
      <c r="BU530" s="40"/>
      <c r="BV530" s="40"/>
      <c r="BW530" s="40"/>
      <c r="BX530" s="40"/>
      <c r="BY530" s="40"/>
      <c r="BZ530" s="152"/>
      <c r="CA530" s="153"/>
      <c r="CB530" s="70"/>
      <c r="CC530" s="157"/>
      <c r="CD530" s="157"/>
      <c r="CE530" s="45"/>
      <c r="CF530" s="145"/>
      <c r="CG530" s="40"/>
      <c r="CH530" s="42"/>
      <c r="CI530" s="42"/>
      <c r="CJ530" s="42"/>
      <c r="CK530" s="146"/>
      <c r="CL530" s="42"/>
      <c r="CM530" s="146"/>
      <c r="CN530" s="42"/>
      <c r="CO530" s="42"/>
      <c r="CP530" s="42"/>
      <c r="CQ530" s="42"/>
      <c r="CR530" s="42"/>
      <c r="CS530" s="42"/>
      <c r="CT530" s="42"/>
      <c r="CU530" s="40"/>
      <c r="CV530" s="42"/>
      <c r="CW530" s="40"/>
      <c r="CX530" s="42"/>
      <c r="CY530" s="40"/>
      <c r="CZ530" s="42"/>
      <c r="DA530" s="40"/>
      <c r="DB530" s="42"/>
      <c r="DC530" s="40"/>
      <c r="DD530" s="42"/>
      <c r="DE530" s="40"/>
      <c r="DF530" s="42"/>
      <c r="DG530" s="42"/>
      <c r="DH530" s="42"/>
    </row>
    <row r="531" spans="3:112">
      <c r="C531" s="147"/>
      <c r="D531" s="146"/>
      <c r="E531" s="147"/>
      <c r="F531" s="42"/>
      <c r="G531" s="151"/>
      <c r="H531" s="151"/>
      <c r="I531" s="151"/>
      <c r="J531" s="151"/>
      <c r="K531" s="151"/>
      <c r="L531" s="151"/>
      <c r="M531" s="151"/>
      <c r="N531" s="151"/>
      <c r="O531" s="45"/>
      <c r="P531" s="40"/>
      <c r="Q531" s="183"/>
      <c r="R531" s="40"/>
      <c r="S531" s="40"/>
      <c r="T531" s="40"/>
      <c r="U531" s="40"/>
      <c r="V531" s="40"/>
      <c r="W531" s="152"/>
      <c r="X531" s="153"/>
      <c r="Y531" s="70"/>
      <c r="Z531" s="157"/>
      <c r="AA531" s="157"/>
      <c r="AB531" s="45"/>
      <c r="AC531" s="145"/>
      <c r="AD531" s="40"/>
      <c r="AE531" s="42"/>
      <c r="AF531" s="42"/>
      <c r="AG531" s="42"/>
      <c r="AH531" s="146"/>
      <c r="AI531" s="42"/>
      <c r="AJ531" s="146"/>
      <c r="AK531" s="42"/>
      <c r="AL531" s="42"/>
      <c r="AM531" s="42"/>
      <c r="AN531" s="42"/>
      <c r="AO531" s="42"/>
      <c r="AP531" s="42"/>
      <c r="AQ531" s="42"/>
      <c r="AR531" s="40"/>
      <c r="AS531" s="42"/>
      <c r="AT531" s="40"/>
      <c r="AU531" s="42"/>
      <c r="AV531" s="40"/>
      <c r="AW531" s="42"/>
      <c r="AX531" s="40"/>
      <c r="AY531" s="42"/>
      <c r="AZ531" s="40"/>
      <c r="BA531" s="42"/>
      <c r="BB531" s="40"/>
      <c r="BC531" s="42"/>
      <c r="BD531" s="42"/>
      <c r="BE531" s="42"/>
      <c r="BF531" s="147"/>
      <c r="BG531" s="146"/>
      <c r="BH531" s="147"/>
      <c r="BI531" s="42"/>
      <c r="BJ531" s="151"/>
      <c r="BK531" s="151"/>
      <c r="BL531" s="151"/>
      <c r="BM531" s="151"/>
      <c r="BN531" s="151"/>
      <c r="BO531" s="151"/>
      <c r="BP531" s="151"/>
      <c r="BQ531" s="151"/>
      <c r="BR531" s="45"/>
      <c r="BS531" s="40"/>
      <c r="BT531" s="40"/>
      <c r="BU531" s="40"/>
      <c r="BV531" s="40"/>
      <c r="BW531" s="40"/>
      <c r="BX531" s="40"/>
      <c r="BY531" s="40"/>
      <c r="BZ531" s="152"/>
      <c r="CA531" s="153"/>
      <c r="CB531" s="70"/>
      <c r="CC531" s="157"/>
      <c r="CD531" s="157"/>
      <c r="CE531" s="45"/>
      <c r="CF531" s="145"/>
      <c r="CG531" s="40"/>
      <c r="CH531" s="42"/>
      <c r="CI531" s="42"/>
      <c r="CJ531" s="42"/>
      <c r="CK531" s="146"/>
      <c r="CL531" s="42"/>
      <c r="CM531" s="146"/>
      <c r="CN531" s="42"/>
      <c r="CO531" s="42"/>
      <c r="CP531" s="42"/>
      <c r="CQ531" s="42"/>
      <c r="CR531" s="42"/>
      <c r="CS531" s="42"/>
      <c r="CT531" s="42"/>
      <c r="CU531" s="40"/>
      <c r="CV531" s="42"/>
      <c r="CW531" s="40"/>
      <c r="CX531" s="42"/>
      <c r="CY531" s="40"/>
      <c r="CZ531" s="42"/>
      <c r="DA531" s="40"/>
      <c r="DB531" s="42"/>
      <c r="DC531" s="40"/>
      <c r="DD531" s="42"/>
      <c r="DE531" s="40"/>
      <c r="DF531" s="42"/>
      <c r="DG531" s="42"/>
      <c r="DH531" s="42"/>
    </row>
    <row r="532" spans="3:112">
      <c r="C532" s="147"/>
      <c r="D532" s="146"/>
      <c r="E532" s="147"/>
      <c r="F532" s="42"/>
      <c r="G532" s="151"/>
      <c r="H532" s="151"/>
      <c r="I532" s="151"/>
      <c r="J532" s="151"/>
      <c r="K532" s="151"/>
      <c r="L532" s="151"/>
      <c r="M532" s="151"/>
      <c r="N532" s="151"/>
      <c r="O532" s="45"/>
      <c r="P532" s="40"/>
      <c r="Q532" s="183"/>
      <c r="R532" s="40"/>
      <c r="S532" s="40"/>
      <c r="T532" s="40"/>
      <c r="U532" s="40"/>
      <c r="V532" s="40"/>
      <c r="W532" s="152"/>
      <c r="X532" s="153"/>
      <c r="Y532" s="70"/>
      <c r="Z532" s="157"/>
      <c r="AA532" s="157"/>
      <c r="AB532" s="45"/>
      <c r="AC532" s="145"/>
      <c r="AD532" s="40"/>
      <c r="AE532" s="42"/>
      <c r="AF532" s="42"/>
      <c r="AG532" s="42"/>
      <c r="AH532" s="146"/>
      <c r="AI532" s="42"/>
      <c r="AJ532" s="146"/>
      <c r="AK532" s="42"/>
      <c r="AL532" s="42"/>
      <c r="AM532" s="42"/>
      <c r="AN532" s="42"/>
      <c r="AO532" s="42"/>
      <c r="AP532" s="42"/>
      <c r="AQ532" s="42"/>
      <c r="AR532" s="40"/>
      <c r="AS532" s="42"/>
      <c r="AT532" s="40"/>
      <c r="AU532" s="42"/>
      <c r="AV532" s="40"/>
      <c r="AW532" s="42"/>
      <c r="AX532" s="40"/>
      <c r="AY532" s="42"/>
      <c r="AZ532" s="40"/>
      <c r="BA532" s="42"/>
      <c r="BB532" s="40"/>
      <c r="BC532" s="42"/>
      <c r="BD532" s="42"/>
      <c r="BE532" s="42"/>
      <c r="BF532" s="147"/>
      <c r="BG532" s="146"/>
      <c r="BH532" s="147"/>
      <c r="BI532" s="42"/>
      <c r="BJ532" s="151"/>
      <c r="BK532" s="151"/>
      <c r="BL532" s="151"/>
      <c r="BM532" s="151"/>
      <c r="BN532" s="151"/>
      <c r="BO532" s="151"/>
      <c r="BP532" s="151"/>
      <c r="BQ532" s="151"/>
      <c r="BR532" s="45"/>
      <c r="BS532" s="40"/>
      <c r="BT532" s="40"/>
      <c r="BU532" s="40"/>
      <c r="BV532" s="40"/>
      <c r="BW532" s="40"/>
      <c r="BX532" s="40"/>
      <c r="BY532" s="40"/>
      <c r="BZ532" s="152"/>
      <c r="CA532" s="153"/>
      <c r="CB532" s="70"/>
      <c r="CC532" s="157"/>
      <c r="CD532" s="157"/>
      <c r="CE532" s="45"/>
      <c r="CF532" s="145"/>
      <c r="CG532" s="40"/>
      <c r="CH532" s="42"/>
      <c r="CI532" s="42"/>
      <c r="CJ532" s="42"/>
      <c r="CK532" s="146"/>
      <c r="CL532" s="42"/>
      <c r="CM532" s="146"/>
      <c r="CN532" s="42"/>
      <c r="CO532" s="42"/>
      <c r="CP532" s="42"/>
      <c r="CQ532" s="42"/>
      <c r="CR532" s="42"/>
      <c r="CS532" s="42"/>
      <c r="CT532" s="42"/>
      <c r="CU532" s="40"/>
      <c r="CV532" s="42"/>
      <c r="CW532" s="40"/>
      <c r="CX532" s="42"/>
      <c r="CY532" s="40"/>
      <c r="CZ532" s="42"/>
      <c r="DA532" s="40"/>
      <c r="DB532" s="42"/>
      <c r="DC532" s="40"/>
      <c r="DD532" s="42"/>
      <c r="DE532" s="40"/>
      <c r="DF532" s="42"/>
      <c r="DG532" s="42"/>
      <c r="DH532" s="42"/>
    </row>
    <row r="533" spans="3:112">
      <c r="C533" s="147"/>
      <c r="D533" s="146"/>
      <c r="E533" s="147"/>
      <c r="F533" s="42"/>
      <c r="G533" s="151"/>
      <c r="H533" s="151"/>
      <c r="I533" s="151"/>
      <c r="J533" s="151"/>
      <c r="K533" s="151"/>
      <c r="L533" s="151"/>
      <c r="M533" s="151"/>
      <c r="N533" s="151"/>
      <c r="O533" s="45"/>
      <c r="P533" s="40"/>
      <c r="Q533" s="183"/>
      <c r="R533" s="40"/>
      <c r="S533" s="40"/>
      <c r="T533" s="40"/>
      <c r="U533" s="40"/>
      <c r="V533" s="40"/>
      <c r="W533" s="152"/>
      <c r="X533" s="153"/>
      <c r="Y533" s="70"/>
      <c r="Z533" s="157"/>
      <c r="AA533" s="157"/>
      <c r="AB533" s="45"/>
      <c r="AC533" s="145"/>
      <c r="AD533" s="40"/>
      <c r="AE533" s="42"/>
      <c r="AF533" s="42"/>
      <c r="AG533" s="42"/>
      <c r="AH533" s="146"/>
      <c r="AI533" s="42"/>
      <c r="AJ533" s="146"/>
      <c r="AK533" s="42"/>
      <c r="AL533" s="42"/>
      <c r="AM533" s="42"/>
      <c r="AN533" s="42"/>
      <c r="AO533" s="42"/>
      <c r="AP533" s="42"/>
      <c r="AQ533" s="42"/>
      <c r="AR533" s="40"/>
      <c r="AS533" s="42"/>
      <c r="AT533" s="40"/>
      <c r="AU533" s="42"/>
      <c r="AV533" s="40"/>
      <c r="AW533" s="42"/>
      <c r="AX533" s="40"/>
      <c r="AY533" s="42"/>
      <c r="AZ533" s="40"/>
      <c r="BA533" s="42"/>
      <c r="BB533" s="40"/>
      <c r="BC533" s="42"/>
      <c r="BD533" s="42"/>
      <c r="BE533" s="42"/>
      <c r="BF533" s="147"/>
      <c r="BG533" s="146"/>
      <c r="BH533" s="147"/>
      <c r="BI533" s="42"/>
      <c r="BJ533" s="151"/>
      <c r="BK533" s="151"/>
      <c r="BL533" s="151"/>
      <c r="BM533" s="151"/>
      <c r="BN533" s="151"/>
      <c r="BO533" s="151"/>
      <c r="BP533" s="151"/>
      <c r="BQ533" s="151"/>
      <c r="BR533" s="45"/>
      <c r="BS533" s="40"/>
      <c r="BT533" s="40"/>
      <c r="BU533" s="40"/>
      <c r="BV533" s="40"/>
      <c r="BW533" s="40"/>
      <c r="BX533" s="40"/>
      <c r="BY533" s="40"/>
      <c r="BZ533" s="152"/>
      <c r="CA533" s="153"/>
      <c r="CB533" s="70"/>
      <c r="CC533" s="157"/>
      <c r="CD533" s="157"/>
      <c r="CE533" s="45"/>
      <c r="CF533" s="145"/>
      <c r="CG533" s="40"/>
      <c r="CH533" s="42"/>
      <c r="CI533" s="42"/>
      <c r="CJ533" s="42"/>
      <c r="CK533" s="146"/>
      <c r="CL533" s="42"/>
      <c r="CM533" s="146"/>
      <c r="CN533" s="42"/>
      <c r="CO533" s="42"/>
      <c r="CP533" s="42"/>
      <c r="CQ533" s="42"/>
      <c r="CR533" s="42"/>
      <c r="CS533" s="42"/>
      <c r="CT533" s="42"/>
      <c r="CU533" s="40"/>
      <c r="CV533" s="42"/>
      <c r="CW533" s="40"/>
      <c r="CX533" s="42"/>
      <c r="CY533" s="40"/>
      <c r="CZ533" s="42"/>
      <c r="DA533" s="40"/>
      <c r="DB533" s="42"/>
      <c r="DC533" s="40"/>
      <c r="DD533" s="42"/>
      <c r="DE533" s="40"/>
      <c r="DF533" s="42"/>
      <c r="DG533" s="42"/>
      <c r="DH533" s="42"/>
    </row>
    <row r="534" spans="3:112">
      <c r="C534" s="147"/>
      <c r="D534" s="146"/>
      <c r="E534" s="147"/>
      <c r="F534" s="42"/>
      <c r="G534" s="151"/>
      <c r="H534" s="151"/>
      <c r="I534" s="151"/>
      <c r="J534" s="151"/>
      <c r="K534" s="151"/>
      <c r="L534" s="151"/>
      <c r="M534" s="151"/>
      <c r="N534" s="151"/>
      <c r="O534" s="45"/>
      <c r="P534" s="40"/>
      <c r="Q534" s="183"/>
      <c r="R534" s="40"/>
      <c r="S534" s="40"/>
      <c r="T534" s="40"/>
      <c r="U534" s="40"/>
      <c r="V534" s="40"/>
      <c r="W534" s="152"/>
      <c r="X534" s="153"/>
      <c r="Y534" s="70"/>
      <c r="Z534" s="157"/>
      <c r="AA534" s="157"/>
      <c r="AB534" s="45"/>
      <c r="AC534" s="145"/>
      <c r="AD534" s="40"/>
      <c r="AE534" s="42"/>
      <c r="AF534" s="42"/>
      <c r="AG534" s="42"/>
      <c r="AH534" s="146"/>
      <c r="AI534" s="42"/>
      <c r="AJ534" s="146"/>
      <c r="AK534" s="42"/>
      <c r="AL534" s="42"/>
      <c r="AM534" s="42"/>
      <c r="AN534" s="42"/>
      <c r="AO534" s="42"/>
      <c r="AP534" s="42"/>
      <c r="AQ534" s="42"/>
      <c r="AR534" s="40"/>
      <c r="AS534" s="42"/>
      <c r="AT534" s="40"/>
      <c r="AU534" s="42"/>
      <c r="AV534" s="40"/>
      <c r="AW534" s="42"/>
      <c r="AX534" s="40"/>
      <c r="AY534" s="42"/>
      <c r="AZ534" s="40"/>
      <c r="BA534" s="42"/>
      <c r="BB534" s="40"/>
      <c r="BC534" s="42"/>
      <c r="BD534" s="42"/>
      <c r="BE534" s="42"/>
      <c r="BF534" s="147"/>
      <c r="BG534" s="146"/>
      <c r="BH534" s="147"/>
      <c r="BI534" s="42"/>
      <c r="BJ534" s="151"/>
      <c r="BK534" s="151"/>
      <c r="BL534" s="151"/>
      <c r="BM534" s="151"/>
      <c r="BN534" s="151"/>
      <c r="BO534" s="151"/>
      <c r="BP534" s="151"/>
      <c r="BQ534" s="151"/>
      <c r="BR534" s="45"/>
      <c r="BS534" s="40"/>
      <c r="BT534" s="40"/>
      <c r="BU534" s="40"/>
      <c r="BV534" s="40"/>
      <c r="BW534" s="40"/>
      <c r="BX534" s="40"/>
      <c r="BY534" s="40"/>
      <c r="BZ534" s="152"/>
      <c r="CA534" s="153"/>
      <c r="CB534" s="70"/>
      <c r="CC534" s="157"/>
      <c r="CD534" s="157"/>
      <c r="CE534" s="45"/>
      <c r="CF534" s="145"/>
      <c r="CG534" s="40"/>
      <c r="CH534" s="42"/>
      <c r="CI534" s="42"/>
      <c r="CJ534" s="42"/>
      <c r="CK534" s="146"/>
      <c r="CL534" s="42"/>
      <c r="CM534" s="146"/>
      <c r="CN534" s="42"/>
      <c r="CO534" s="42"/>
      <c r="CP534" s="42"/>
      <c r="CQ534" s="42"/>
      <c r="CR534" s="42"/>
      <c r="CS534" s="42"/>
      <c r="CT534" s="42"/>
      <c r="CU534" s="40"/>
      <c r="CV534" s="42"/>
      <c r="CW534" s="40"/>
      <c r="CX534" s="42"/>
      <c r="CY534" s="40"/>
      <c r="CZ534" s="42"/>
      <c r="DA534" s="40"/>
      <c r="DB534" s="42"/>
      <c r="DC534" s="40"/>
      <c r="DD534" s="42"/>
      <c r="DE534" s="40"/>
      <c r="DF534" s="42"/>
      <c r="DG534" s="42"/>
      <c r="DH534" s="42"/>
    </row>
    <row r="535" spans="3:112">
      <c r="C535" s="147"/>
      <c r="D535" s="146"/>
      <c r="E535" s="147"/>
      <c r="F535" s="42"/>
      <c r="G535" s="151"/>
      <c r="H535" s="151"/>
      <c r="I535" s="151"/>
      <c r="J535" s="151"/>
      <c r="K535" s="151"/>
      <c r="L535" s="151"/>
      <c r="M535" s="151"/>
      <c r="N535" s="151"/>
      <c r="O535" s="45"/>
      <c r="P535" s="40"/>
      <c r="Q535" s="183"/>
      <c r="R535" s="40"/>
      <c r="S535" s="40"/>
      <c r="T535" s="40"/>
      <c r="U535" s="40"/>
      <c r="V535" s="40"/>
      <c r="W535" s="152"/>
      <c r="X535" s="153"/>
      <c r="Y535" s="70"/>
      <c r="Z535" s="157"/>
      <c r="AA535" s="157"/>
      <c r="AB535" s="45"/>
      <c r="AC535" s="145"/>
      <c r="AD535" s="40"/>
      <c r="AE535" s="42"/>
      <c r="AF535" s="42"/>
      <c r="AG535" s="42"/>
      <c r="AH535" s="146"/>
      <c r="AI535" s="42"/>
      <c r="AJ535" s="146"/>
      <c r="AK535" s="42"/>
      <c r="AL535" s="42"/>
      <c r="AM535" s="42"/>
      <c r="AN535" s="42"/>
      <c r="AO535" s="42"/>
      <c r="AP535" s="42"/>
      <c r="AQ535" s="42"/>
      <c r="AR535" s="40"/>
      <c r="AS535" s="42"/>
      <c r="AT535" s="40"/>
      <c r="AU535" s="42"/>
      <c r="AV535" s="40"/>
      <c r="AW535" s="42"/>
      <c r="AX535" s="40"/>
      <c r="AY535" s="42"/>
      <c r="AZ535" s="40"/>
      <c r="BA535" s="42"/>
      <c r="BB535" s="40"/>
      <c r="BC535" s="42"/>
      <c r="BD535" s="42"/>
      <c r="BE535" s="42"/>
      <c r="BF535" s="147"/>
      <c r="BG535" s="146"/>
      <c r="BH535" s="147"/>
      <c r="BI535" s="42"/>
      <c r="BJ535" s="151"/>
      <c r="BK535" s="151"/>
      <c r="BL535" s="151"/>
      <c r="BM535" s="151"/>
      <c r="BN535" s="151"/>
      <c r="BO535" s="151"/>
      <c r="BP535" s="151"/>
      <c r="BQ535" s="151"/>
      <c r="BR535" s="45"/>
      <c r="BS535" s="40"/>
      <c r="BT535" s="40"/>
      <c r="BU535" s="40"/>
      <c r="BV535" s="40"/>
      <c r="BW535" s="40"/>
      <c r="BX535" s="40"/>
      <c r="BY535" s="40"/>
      <c r="BZ535" s="152"/>
      <c r="CA535" s="153"/>
      <c r="CB535" s="70"/>
      <c r="CC535" s="157"/>
      <c r="CD535" s="157"/>
      <c r="CE535" s="45"/>
      <c r="CF535" s="145"/>
      <c r="CG535" s="40"/>
      <c r="CH535" s="42"/>
      <c r="CI535" s="42"/>
      <c r="CJ535" s="42"/>
      <c r="CK535" s="146"/>
      <c r="CL535" s="42"/>
      <c r="CM535" s="146"/>
      <c r="CN535" s="42"/>
      <c r="CO535" s="42"/>
      <c r="CP535" s="42"/>
      <c r="CQ535" s="42"/>
      <c r="CR535" s="42"/>
      <c r="CS535" s="42"/>
      <c r="CT535" s="42"/>
      <c r="CU535" s="40"/>
      <c r="CV535" s="42"/>
      <c r="CW535" s="40"/>
      <c r="CX535" s="42"/>
      <c r="CY535" s="40"/>
      <c r="CZ535" s="42"/>
      <c r="DA535" s="40"/>
      <c r="DB535" s="42"/>
      <c r="DC535" s="40"/>
      <c r="DD535" s="42"/>
      <c r="DE535" s="40"/>
      <c r="DF535" s="42"/>
      <c r="DG535" s="42"/>
      <c r="DH535" s="42"/>
    </row>
    <row r="536" spans="3:112">
      <c r="C536" s="147"/>
      <c r="D536" s="146"/>
      <c r="E536" s="147"/>
      <c r="F536" s="42"/>
      <c r="G536" s="151"/>
      <c r="H536" s="151"/>
      <c r="I536" s="151"/>
      <c r="J536" s="151"/>
      <c r="K536" s="151"/>
      <c r="L536" s="151"/>
      <c r="M536" s="151"/>
      <c r="N536" s="151"/>
      <c r="O536" s="45"/>
      <c r="P536" s="40"/>
      <c r="Q536" s="183"/>
      <c r="R536" s="40"/>
      <c r="S536" s="40"/>
      <c r="T536" s="40"/>
      <c r="U536" s="40"/>
      <c r="V536" s="40"/>
      <c r="W536" s="152"/>
      <c r="X536" s="153"/>
      <c r="Y536" s="70"/>
      <c r="Z536" s="157"/>
      <c r="AA536" s="157"/>
      <c r="AB536" s="45"/>
      <c r="AC536" s="145"/>
      <c r="AD536" s="40"/>
      <c r="AE536" s="42"/>
      <c r="AF536" s="42"/>
      <c r="AG536" s="42"/>
      <c r="AH536" s="146"/>
      <c r="AI536" s="42"/>
      <c r="AJ536" s="146"/>
      <c r="AK536" s="42"/>
      <c r="AL536" s="42"/>
      <c r="AM536" s="42"/>
      <c r="AN536" s="42"/>
      <c r="AO536" s="42"/>
      <c r="AP536" s="42"/>
      <c r="AQ536" s="42"/>
      <c r="AR536" s="40"/>
      <c r="AS536" s="42"/>
      <c r="AT536" s="40"/>
      <c r="AU536" s="42"/>
      <c r="AV536" s="40"/>
      <c r="AW536" s="42"/>
      <c r="AX536" s="40"/>
      <c r="AY536" s="42"/>
      <c r="AZ536" s="40"/>
      <c r="BA536" s="42"/>
      <c r="BB536" s="40"/>
      <c r="BC536" s="42"/>
      <c r="BD536" s="42"/>
      <c r="BE536" s="42"/>
      <c r="BF536" s="147"/>
      <c r="BG536" s="146"/>
      <c r="BH536" s="147"/>
      <c r="BI536" s="42"/>
      <c r="BJ536" s="151"/>
      <c r="BK536" s="151"/>
      <c r="BL536" s="151"/>
      <c r="BM536" s="151"/>
      <c r="BN536" s="151"/>
      <c r="BO536" s="151"/>
      <c r="BP536" s="151"/>
      <c r="BQ536" s="151"/>
      <c r="BR536" s="45"/>
      <c r="BS536" s="40"/>
      <c r="BT536" s="40"/>
      <c r="BU536" s="40"/>
      <c r="BV536" s="40"/>
      <c r="BW536" s="40"/>
      <c r="BX536" s="40"/>
      <c r="BY536" s="40"/>
      <c r="BZ536" s="152"/>
      <c r="CA536" s="153"/>
      <c r="CB536" s="70"/>
      <c r="CC536" s="157"/>
      <c r="CD536" s="157"/>
      <c r="CE536" s="45"/>
      <c r="CF536" s="145"/>
      <c r="CG536" s="40"/>
      <c r="CH536" s="42"/>
      <c r="CI536" s="42"/>
      <c r="CJ536" s="42"/>
      <c r="CK536" s="146"/>
      <c r="CL536" s="42"/>
      <c r="CM536" s="146"/>
      <c r="CN536" s="42"/>
      <c r="CO536" s="42"/>
      <c r="CP536" s="42"/>
      <c r="CQ536" s="42"/>
      <c r="CR536" s="42"/>
      <c r="CS536" s="42"/>
      <c r="CT536" s="42"/>
      <c r="CU536" s="40"/>
      <c r="CV536" s="42"/>
      <c r="CW536" s="40"/>
      <c r="CX536" s="42"/>
      <c r="CY536" s="40"/>
      <c r="CZ536" s="42"/>
      <c r="DA536" s="40"/>
      <c r="DB536" s="42"/>
      <c r="DC536" s="40"/>
      <c r="DD536" s="42"/>
      <c r="DE536" s="40"/>
      <c r="DF536" s="42"/>
      <c r="DG536" s="42"/>
      <c r="DH536" s="42"/>
    </row>
    <row r="537" spans="3:112">
      <c r="C537" s="147"/>
      <c r="D537" s="146"/>
      <c r="E537" s="147"/>
      <c r="F537" s="42"/>
      <c r="G537" s="151"/>
      <c r="H537" s="151"/>
      <c r="I537" s="151"/>
      <c r="J537" s="151"/>
      <c r="K537" s="151"/>
      <c r="L537" s="151"/>
      <c r="M537" s="151"/>
      <c r="N537" s="151"/>
      <c r="O537" s="45"/>
      <c r="P537" s="40"/>
      <c r="Q537" s="183"/>
      <c r="R537" s="40"/>
      <c r="S537" s="40"/>
      <c r="T537" s="40"/>
      <c r="U537" s="40"/>
      <c r="V537" s="40"/>
      <c r="W537" s="152"/>
      <c r="X537" s="153"/>
      <c r="Y537" s="70"/>
      <c r="Z537" s="157"/>
      <c r="AA537" s="157"/>
      <c r="AB537" s="45"/>
      <c r="AC537" s="145"/>
      <c r="AD537" s="40"/>
      <c r="AE537" s="42"/>
      <c r="AF537" s="42"/>
      <c r="AG537" s="42"/>
      <c r="AH537" s="146"/>
      <c r="AI537" s="42"/>
      <c r="AJ537" s="146"/>
      <c r="AK537" s="42"/>
      <c r="AL537" s="42"/>
      <c r="AM537" s="42"/>
      <c r="AN537" s="42"/>
      <c r="AO537" s="42"/>
      <c r="AP537" s="42"/>
      <c r="AQ537" s="42"/>
      <c r="AR537" s="40"/>
      <c r="AS537" s="42"/>
      <c r="AT537" s="40"/>
      <c r="AU537" s="42"/>
      <c r="AV537" s="40"/>
      <c r="AW537" s="42"/>
      <c r="AX537" s="40"/>
      <c r="AY537" s="42"/>
      <c r="AZ537" s="40"/>
      <c r="BA537" s="42"/>
      <c r="BB537" s="40"/>
      <c r="BC537" s="42"/>
      <c r="BD537" s="42"/>
      <c r="BE537" s="42"/>
      <c r="BF537" s="147"/>
      <c r="BG537" s="146"/>
      <c r="BH537" s="147"/>
      <c r="BI537" s="42"/>
      <c r="BJ537" s="151"/>
      <c r="BK537" s="151"/>
      <c r="BL537" s="151"/>
      <c r="BM537" s="151"/>
      <c r="BN537" s="151"/>
      <c r="BO537" s="151"/>
      <c r="BP537" s="151"/>
      <c r="BQ537" s="151"/>
      <c r="BR537" s="45"/>
      <c r="BS537" s="40"/>
      <c r="BT537" s="40"/>
      <c r="BU537" s="40"/>
      <c r="BV537" s="40"/>
      <c r="BW537" s="40"/>
      <c r="BX537" s="40"/>
      <c r="BY537" s="40"/>
      <c r="BZ537" s="152"/>
      <c r="CA537" s="153"/>
      <c r="CB537" s="70"/>
      <c r="CC537" s="157"/>
      <c r="CD537" s="157"/>
      <c r="CE537" s="45"/>
      <c r="CF537" s="145"/>
      <c r="CG537" s="40"/>
      <c r="CH537" s="42"/>
      <c r="CI537" s="42"/>
      <c r="CJ537" s="42"/>
      <c r="CK537" s="146"/>
      <c r="CL537" s="42"/>
      <c r="CM537" s="146"/>
      <c r="CN537" s="42"/>
      <c r="CO537" s="42"/>
      <c r="CP537" s="42"/>
      <c r="CQ537" s="42"/>
      <c r="CR537" s="42"/>
      <c r="CS537" s="42"/>
      <c r="CT537" s="42"/>
      <c r="CU537" s="40"/>
      <c r="CV537" s="42"/>
      <c r="CW537" s="40"/>
      <c r="CX537" s="42"/>
      <c r="CY537" s="40"/>
      <c r="CZ537" s="42"/>
      <c r="DA537" s="40"/>
      <c r="DB537" s="42"/>
      <c r="DC537" s="40"/>
      <c r="DD537" s="42"/>
      <c r="DE537" s="40"/>
      <c r="DF537" s="42"/>
      <c r="DG537" s="42"/>
      <c r="DH537" s="42"/>
    </row>
    <row r="538" spans="3:112">
      <c r="C538" s="147"/>
      <c r="D538" s="146"/>
      <c r="E538" s="147"/>
      <c r="F538" s="42"/>
      <c r="G538" s="151"/>
      <c r="H538" s="151"/>
      <c r="I538" s="151"/>
      <c r="J538" s="151"/>
      <c r="K538" s="151"/>
      <c r="L538" s="151"/>
      <c r="M538" s="151"/>
      <c r="N538" s="151"/>
      <c r="O538" s="45"/>
      <c r="P538" s="40"/>
      <c r="Q538" s="183"/>
      <c r="R538" s="40"/>
      <c r="S538" s="40"/>
      <c r="T538" s="40"/>
      <c r="U538" s="40"/>
      <c r="V538" s="40"/>
      <c r="W538" s="152"/>
      <c r="X538" s="153"/>
      <c r="Y538" s="70"/>
      <c r="Z538" s="157"/>
      <c r="AA538" s="157"/>
      <c r="AB538" s="45"/>
      <c r="AC538" s="145"/>
      <c r="AD538" s="40"/>
      <c r="AE538" s="42"/>
      <c r="AF538" s="42"/>
      <c r="AG538" s="42"/>
      <c r="AH538" s="146"/>
      <c r="AI538" s="42"/>
      <c r="AJ538" s="146"/>
      <c r="AK538" s="42"/>
      <c r="AL538" s="42"/>
      <c r="AM538" s="42"/>
      <c r="AN538" s="42"/>
      <c r="AO538" s="42"/>
      <c r="AP538" s="42"/>
      <c r="AQ538" s="42"/>
      <c r="AR538" s="40"/>
      <c r="AS538" s="42"/>
      <c r="AT538" s="40"/>
      <c r="AU538" s="42"/>
      <c r="AV538" s="40"/>
      <c r="AW538" s="42"/>
      <c r="AX538" s="40"/>
      <c r="AY538" s="42"/>
      <c r="AZ538" s="40"/>
      <c r="BA538" s="42"/>
      <c r="BB538" s="40"/>
      <c r="BC538" s="42"/>
      <c r="BD538" s="42"/>
      <c r="BE538" s="42"/>
      <c r="BF538" s="147"/>
      <c r="BG538" s="146"/>
      <c r="BH538" s="147"/>
      <c r="BI538" s="42"/>
      <c r="BJ538" s="151"/>
      <c r="BK538" s="151"/>
      <c r="BL538" s="151"/>
      <c r="BM538" s="151"/>
      <c r="BN538" s="151"/>
      <c r="BO538" s="151"/>
      <c r="BP538" s="151"/>
      <c r="BQ538" s="151"/>
      <c r="BR538" s="45"/>
      <c r="BS538" s="40"/>
      <c r="BT538" s="40"/>
      <c r="BU538" s="40"/>
      <c r="BV538" s="40"/>
      <c r="BW538" s="40"/>
      <c r="BX538" s="40"/>
      <c r="BY538" s="40"/>
      <c r="BZ538" s="152"/>
      <c r="CA538" s="153"/>
      <c r="CB538" s="70"/>
      <c r="CC538" s="157"/>
      <c r="CD538" s="157"/>
      <c r="CE538" s="45"/>
      <c r="CF538" s="145"/>
      <c r="CG538" s="40"/>
      <c r="CH538" s="42"/>
      <c r="CI538" s="42"/>
      <c r="CJ538" s="42"/>
      <c r="CK538" s="146"/>
      <c r="CL538" s="42"/>
      <c r="CM538" s="146"/>
      <c r="CN538" s="42"/>
      <c r="CO538" s="42"/>
      <c r="CP538" s="42"/>
      <c r="CQ538" s="42"/>
      <c r="CR538" s="42"/>
      <c r="CS538" s="42"/>
      <c r="CT538" s="42"/>
      <c r="CU538" s="40"/>
      <c r="CV538" s="42"/>
      <c r="CW538" s="40"/>
      <c r="CX538" s="42"/>
      <c r="CY538" s="40"/>
      <c r="CZ538" s="42"/>
      <c r="DA538" s="40"/>
      <c r="DB538" s="42"/>
      <c r="DC538" s="40"/>
      <c r="DD538" s="42"/>
      <c r="DE538" s="40"/>
      <c r="DF538" s="42"/>
      <c r="DG538" s="42"/>
      <c r="DH538" s="42"/>
    </row>
    <row r="539" spans="3:112">
      <c r="C539" s="147"/>
      <c r="D539" s="146"/>
      <c r="E539" s="147"/>
      <c r="F539" s="42"/>
      <c r="G539" s="151"/>
      <c r="H539" s="151"/>
      <c r="I539" s="151"/>
      <c r="J539" s="151"/>
      <c r="K539" s="151"/>
      <c r="L539" s="151"/>
      <c r="M539" s="151"/>
      <c r="N539" s="151"/>
      <c r="O539" s="45"/>
      <c r="P539" s="40"/>
      <c r="Q539" s="183"/>
      <c r="R539" s="40"/>
      <c r="S539" s="40"/>
      <c r="T539" s="40"/>
      <c r="U539" s="40"/>
      <c r="V539" s="40"/>
      <c r="W539" s="152"/>
      <c r="X539" s="153"/>
      <c r="Y539" s="70"/>
      <c r="Z539" s="157"/>
      <c r="AA539" s="157"/>
      <c r="AB539" s="45"/>
      <c r="AC539" s="145"/>
      <c r="AD539" s="40"/>
      <c r="AE539" s="42"/>
      <c r="AF539" s="42"/>
      <c r="AG539" s="42"/>
      <c r="AH539" s="146"/>
      <c r="AI539" s="42"/>
      <c r="AJ539" s="146"/>
      <c r="AK539" s="42"/>
      <c r="AL539" s="42"/>
      <c r="AM539" s="42"/>
      <c r="AN539" s="42"/>
      <c r="AO539" s="42"/>
      <c r="AP539" s="42"/>
      <c r="AQ539" s="42"/>
      <c r="AR539" s="40"/>
      <c r="AS539" s="42"/>
      <c r="AT539" s="40"/>
      <c r="AU539" s="42"/>
      <c r="AV539" s="40"/>
      <c r="AW539" s="42"/>
      <c r="AX539" s="40"/>
      <c r="AY539" s="42"/>
      <c r="AZ539" s="40"/>
      <c r="BA539" s="42"/>
      <c r="BB539" s="40"/>
      <c r="BC539" s="42"/>
      <c r="BD539" s="42"/>
      <c r="BE539" s="42"/>
      <c r="BF539" s="147"/>
      <c r="BG539" s="146"/>
      <c r="BH539" s="147"/>
      <c r="BI539" s="42"/>
      <c r="BJ539" s="151"/>
      <c r="BK539" s="151"/>
      <c r="BL539" s="151"/>
      <c r="BM539" s="151"/>
      <c r="BN539" s="151"/>
      <c r="BO539" s="151"/>
      <c r="BP539" s="151"/>
      <c r="BQ539" s="151"/>
      <c r="BR539" s="45"/>
      <c r="BS539" s="40"/>
      <c r="BT539" s="40"/>
      <c r="BU539" s="40"/>
      <c r="BV539" s="40"/>
      <c r="BW539" s="40"/>
      <c r="BX539" s="40"/>
      <c r="BY539" s="40"/>
      <c r="BZ539" s="152"/>
      <c r="CA539" s="153"/>
      <c r="CB539" s="70"/>
      <c r="CC539" s="157"/>
      <c r="CD539" s="157"/>
      <c r="CE539" s="45"/>
      <c r="CF539" s="145"/>
      <c r="CG539" s="40"/>
      <c r="CH539" s="42"/>
      <c r="CI539" s="42"/>
      <c r="CJ539" s="42"/>
      <c r="CK539" s="146"/>
      <c r="CL539" s="42"/>
      <c r="CM539" s="146"/>
      <c r="CN539" s="42"/>
      <c r="CO539" s="42"/>
      <c r="CP539" s="42"/>
      <c r="CQ539" s="42"/>
      <c r="CR539" s="42"/>
      <c r="CS539" s="42"/>
      <c r="CT539" s="42"/>
      <c r="CU539" s="40"/>
      <c r="CV539" s="42"/>
      <c r="CW539" s="40"/>
      <c r="CX539" s="42"/>
      <c r="CY539" s="40"/>
      <c r="CZ539" s="42"/>
      <c r="DA539" s="40"/>
      <c r="DB539" s="42"/>
      <c r="DC539" s="40"/>
      <c r="DD539" s="42"/>
      <c r="DE539" s="40"/>
      <c r="DF539" s="42"/>
      <c r="DG539" s="42"/>
      <c r="DH539" s="42"/>
    </row>
    <row r="540" spans="3:112">
      <c r="C540" s="147"/>
      <c r="D540" s="146"/>
      <c r="E540" s="147"/>
      <c r="F540" s="42"/>
      <c r="G540" s="151"/>
      <c r="H540" s="151"/>
      <c r="I540" s="151"/>
      <c r="J540" s="151"/>
      <c r="K540" s="151"/>
      <c r="L540" s="151"/>
      <c r="M540" s="151"/>
      <c r="N540" s="151"/>
      <c r="O540" s="45"/>
      <c r="P540" s="40"/>
      <c r="Q540" s="183"/>
      <c r="R540" s="40"/>
      <c r="S540" s="40"/>
      <c r="T540" s="40"/>
      <c r="U540" s="40"/>
      <c r="V540" s="40"/>
      <c r="W540" s="152"/>
      <c r="X540" s="153"/>
      <c r="Y540" s="70"/>
      <c r="Z540" s="157"/>
      <c r="AA540" s="157"/>
      <c r="AB540" s="45"/>
      <c r="AC540" s="145"/>
      <c r="AD540" s="40"/>
      <c r="AE540" s="42"/>
      <c r="AF540" s="42"/>
      <c r="AG540" s="42"/>
      <c r="AH540" s="146"/>
      <c r="AI540" s="42"/>
      <c r="AJ540" s="146"/>
      <c r="AK540" s="42"/>
      <c r="AL540" s="42"/>
      <c r="AM540" s="42"/>
      <c r="AN540" s="42"/>
      <c r="AO540" s="42"/>
      <c r="AP540" s="42"/>
      <c r="AQ540" s="42"/>
      <c r="AR540" s="40"/>
      <c r="AS540" s="42"/>
      <c r="AT540" s="40"/>
      <c r="AU540" s="42"/>
      <c r="AV540" s="40"/>
      <c r="AW540" s="42"/>
      <c r="AX540" s="40"/>
      <c r="AY540" s="42"/>
      <c r="AZ540" s="40"/>
      <c r="BA540" s="42"/>
      <c r="BB540" s="40"/>
      <c r="BC540" s="42"/>
      <c r="BD540" s="42"/>
      <c r="BE540" s="42"/>
      <c r="BF540" s="147"/>
      <c r="BG540" s="146"/>
      <c r="BH540" s="147"/>
      <c r="BI540" s="42"/>
      <c r="BJ540" s="151"/>
      <c r="BK540" s="151"/>
      <c r="BL540" s="151"/>
      <c r="BM540" s="151"/>
      <c r="BN540" s="151"/>
      <c r="BO540" s="151"/>
      <c r="BP540" s="151"/>
      <c r="BQ540" s="151"/>
      <c r="BR540" s="45"/>
      <c r="BS540" s="40"/>
      <c r="BT540" s="40"/>
      <c r="BU540" s="40"/>
      <c r="BV540" s="40"/>
      <c r="BW540" s="40"/>
      <c r="BX540" s="40"/>
      <c r="BY540" s="40"/>
      <c r="BZ540" s="152"/>
      <c r="CA540" s="153"/>
      <c r="CB540" s="70"/>
      <c r="CC540" s="157"/>
      <c r="CD540" s="157"/>
      <c r="CE540" s="45"/>
      <c r="CF540" s="145"/>
      <c r="CG540" s="40"/>
      <c r="CH540" s="42"/>
      <c r="CI540" s="42"/>
      <c r="CJ540" s="42"/>
      <c r="CK540" s="146"/>
      <c r="CL540" s="42"/>
      <c r="CM540" s="146"/>
      <c r="CN540" s="42"/>
      <c r="CO540" s="42"/>
      <c r="CP540" s="42"/>
      <c r="CQ540" s="42"/>
      <c r="CR540" s="42"/>
      <c r="CS540" s="42"/>
      <c r="CT540" s="42"/>
      <c r="CU540" s="40"/>
      <c r="CV540" s="42"/>
      <c r="CW540" s="40"/>
      <c r="CX540" s="42"/>
      <c r="CY540" s="40"/>
      <c r="CZ540" s="42"/>
      <c r="DA540" s="40"/>
      <c r="DB540" s="42"/>
      <c r="DC540" s="40"/>
      <c r="DD540" s="42"/>
      <c r="DE540" s="40"/>
      <c r="DF540" s="42"/>
      <c r="DG540" s="42"/>
      <c r="DH540" s="42"/>
    </row>
    <row r="541" spans="3:112">
      <c r="C541" s="147"/>
      <c r="D541" s="146"/>
      <c r="E541" s="147"/>
      <c r="F541" s="42"/>
      <c r="G541" s="151"/>
      <c r="H541" s="151"/>
      <c r="I541" s="151"/>
      <c r="J541" s="151"/>
      <c r="K541" s="151"/>
      <c r="L541" s="151"/>
      <c r="M541" s="151"/>
      <c r="N541" s="151"/>
      <c r="O541" s="45"/>
      <c r="P541" s="40"/>
      <c r="Q541" s="183"/>
      <c r="R541" s="40"/>
      <c r="S541" s="40"/>
      <c r="T541" s="40"/>
      <c r="U541" s="40"/>
      <c r="V541" s="40"/>
      <c r="W541" s="152"/>
      <c r="X541" s="153"/>
      <c r="Y541" s="70"/>
      <c r="Z541" s="157"/>
      <c r="AA541" s="157"/>
      <c r="AB541" s="45"/>
      <c r="AC541" s="145"/>
      <c r="AD541" s="40"/>
      <c r="AE541" s="42"/>
      <c r="AF541" s="42"/>
      <c r="AG541" s="42"/>
      <c r="AH541" s="146"/>
      <c r="AI541" s="42"/>
      <c r="AJ541" s="146"/>
      <c r="AK541" s="42"/>
      <c r="AL541" s="42"/>
      <c r="AM541" s="42"/>
      <c r="AN541" s="42"/>
      <c r="AO541" s="42"/>
      <c r="AP541" s="42"/>
      <c r="AQ541" s="42"/>
      <c r="AR541" s="40"/>
      <c r="AS541" s="42"/>
      <c r="AT541" s="40"/>
      <c r="AU541" s="42"/>
      <c r="AV541" s="40"/>
      <c r="AW541" s="42"/>
      <c r="AX541" s="40"/>
      <c r="AY541" s="42"/>
      <c r="AZ541" s="40"/>
      <c r="BA541" s="42"/>
      <c r="BB541" s="40"/>
      <c r="BC541" s="42"/>
      <c r="BD541" s="42"/>
      <c r="BE541" s="42"/>
      <c r="BF541" s="147"/>
      <c r="BG541" s="146"/>
      <c r="BH541" s="147"/>
      <c r="BI541" s="42"/>
      <c r="BJ541" s="151"/>
      <c r="BK541" s="151"/>
      <c r="BL541" s="151"/>
      <c r="BM541" s="151"/>
      <c r="BN541" s="151"/>
      <c r="BO541" s="151"/>
      <c r="BP541" s="151"/>
      <c r="BQ541" s="151"/>
      <c r="BR541" s="45"/>
      <c r="BS541" s="40"/>
      <c r="BT541" s="40"/>
      <c r="BU541" s="40"/>
      <c r="BV541" s="40"/>
      <c r="BW541" s="40"/>
      <c r="BX541" s="40"/>
      <c r="BY541" s="40"/>
      <c r="BZ541" s="152"/>
      <c r="CA541" s="153"/>
      <c r="CB541" s="70"/>
      <c r="CC541" s="157"/>
      <c r="CD541" s="157"/>
      <c r="CE541" s="45"/>
      <c r="CF541" s="145"/>
      <c r="CG541" s="40"/>
      <c r="CH541" s="42"/>
      <c r="CI541" s="42"/>
      <c r="CJ541" s="42"/>
      <c r="CK541" s="146"/>
      <c r="CL541" s="42"/>
      <c r="CM541" s="146"/>
      <c r="CN541" s="42"/>
      <c r="CO541" s="42"/>
      <c r="CP541" s="42"/>
      <c r="CQ541" s="42"/>
      <c r="CR541" s="42"/>
      <c r="CS541" s="42"/>
      <c r="CT541" s="42"/>
      <c r="CU541" s="40"/>
      <c r="CV541" s="42"/>
      <c r="CW541" s="40"/>
      <c r="CX541" s="42"/>
      <c r="CY541" s="40"/>
      <c r="CZ541" s="42"/>
      <c r="DA541" s="40"/>
      <c r="DB541" s="42"/>
      <c r="DC541" s="40"/>
      <c r="DD541" s="42"/>
      <c r="DE541" s="40"/>
      <c r="DF541" s="42"/>
      <c r="DG541" s="42"/>
      <c r="DH541" s="42"/>
    </row>
    <row r="542" spans="3:112">
      <c r="C542" s="147"/>
      <c r="D542" s="146"/>
      <c r="E542" s="147"/>
      <c r="F542" s="42"/>
      <c r="G542" s="151"/>
      <c r="H542" s="151"/>
      <c r="I542" s="151"/>
      <c r="J542" s="151"/>
      <c r="K542" s="151"/>
      <c r="L542" s="151"/>
      <c r="M542" s="151"/>
      <c r="N542" s="151"/>
      <c r="O542" s="45"/>
      <c r="P542" s="40"/>
      <c r="Q542" s="183"/>
      <c r="R542" s="40"/>
      <c r="S542" s="40"/>
      <c r="T542" s="40"/>
      <c r="U542" s="40"/>
      <c r="V542" s="40"/>
      <c r="W542" s="152"/>
      <c r="X542" s="153"/>
      <c r="Y542" s="70"/>
      <c r="Z542" s="157"/>
      <c r="AA542" s="157"/>
      <c r="AB542" s="45"/>
      <c r="AC542" s="145"/>
      <c r="AD542" s="40"/>
      <c r="AE542" s="42"/>
      <c r="AF542" s="42"/>
      <c r="AG542" s="42"/>
      <c r="AH542" s="146"/>
      <c r="AI542" s="42"/>
      <c r="AJ542" s="146"/>
      <c r="AK542" s="42"/>
      <c r="AL542" s="42"/>
      <c r="AM542" s="42"/>
      <c r="AN542" s="42"/>
      <c r="AO542" s="42"/>
      <c r="AP542" s="42"/>
      <c r="AQ542" s="42"/>
      <c r="AR542" s="40"/>
      <c r="AS542" s="42"/>
      <c r="AT542" s="40"/>
      <c r="AU542" s="42"/>
      <c r="AV542" s="40"/>
      <c r="AW542" s="42"/>
      <c r="AX542" s="40"/>
      <c r="AY542" s="42"/>
      <c r="AZ542" s="40"/>
      <c r="BA542" s="42"/>
      <c r="BB542" s="40"/>
      <c r="BC542" s="42"/>
      <c r="BD542" s="42"/>
      <c r="BE542" s="42"/>
      <c r="BF542" s="147"/>
      <c r="BG542" s="146"/>
      <c r="BH542" s="147"/>
      <c r="BI542" s="42"/>
      <c r="BJ542" s="151"/>
      <c r="BK542" s="151"/>
      <c r="BL542" s="151"/>
      <c r="BM542" s="151"/>
      <c r="BN542" s="151"/>
      <c r="BO542" s="151"/>
      <c r="BP542" s="151"/>
      <c r="BQ542" s="151"/>
      <c r="BR542" s="45"/>
      <c r="BS542" s="40"/>
      <c r="BT542" s="40"/>
      <c r="BU542" s="40"/>
      <c r="BV542" s="40"/>
      <c r="BW542" s="40"/>
      <c r="BX542" s="40"/>
      <c r="BY542" s="40"/>
      <c r="BZ542" s="152"/>
      <c r="CA542" s="153"/>
      <c r="CB542" s="70"/>
      <c r="CC542" s="157"/>
      <c r="CD542" s="157"/>
      <c r="CE542" s="45"/>
      <c r="CF542" s="145"/>
      <c r="CG542" s="40"/>
      <c r="CH542" s="42"/>
      <c r="CI542" s="42"/>
      <c r="CJ542" s="42"/>
      <c r="CK542" s="146"/>
      <c r="CL542" s="42"/>
      <c r="CM542" s="146"/>
      <c r="CN542" s="42"/>
      <c r="CO542" s="42"/>
      <c r="CP542" s="42"/>
      <c r="CQ542" s="42"/>
      <c r="CR542" s="42"/>
      <c r="CS542" s="42"/>
      <c r="CT542" s="42"/>
      <c r="CU542" s="40"/>
      <c r="CV542" s="42"/>
      <c r="CW542" s="40"/>
      <c r="CX542" s="42"/>
      <c r="CY542" s="40"/>
      <c r="CZ542" s="42"/>
      <c r="DA542" s="40"/>
      <c r="DB542" s="42"/>
      <c r="DC542" s="40"/>
      <c r="DD542" s="42"/>
      <c r="DE542" s="40"/>
      <c r="DF542" s="42"/>
      <c r="DG542" s="42"/>
      <c r="DH542" s="42"/>
    </row>
    <row r="543" spans="3:112">
      <c r="C543" s="147"/>
      <c r="D543" s="146"/>
      <c r="E543" s="147"/>
      <c r="F543" s="42"/>
      <c r="G543" s="151"/>
      <c r="H543" s="151"/>
      <c r="I543" s="151"/>
      <c r="J543" s="151"/>
      <c r="K543" s="151"/>
      <c r="L543" s="151"/>
      <c r="M543" s="151"/>
      <c r="N543" s="151"/>
      <c r="O543" s="45"/>
      <c r="P543" s="40"/>
      <c r="Q543" s="183"/>
      <c r="R543" s="40"/>
      <c r="S543" s="40"/>
      <c r="T543" s="40"/>
      <c r="U543" s="40"/>
      <c r="V543" s="40"/>
      <c r="W543" s="152"/>
      <c r="X543" s="153"/>
      <c r="Y543" s="70"/>
      <c r="Z543" s="157"/>
      <c r="AA543" s="157"/>
      <c r="AB543" s="45"/>
      <c r="AC543" s="145"/>
      <c r="AD543" s="40"/>
      <c r="AE543" s="42"/>
      <c r="AF543" s="42"/>
      <c r="AG543" s="42"/>
      <c r="AH543" s="146"/>
      <c r="AI543" s="42"/>
      <c r="AJ543" s="146"/>
      <c r="AK543" s="42"/>
      <c r="AL543" s="42"/>
      <c r="AM543" s="42"/>
      <c r="AN543" s="42"/>
      <c r="AO543" s="42"/>
      <c r="AP543" s="42"/>
      <c r="AQ543" s="42"/>
      <c r="AR543" s="40"/>
      <c r="AS543" s="42"/>
      <c r="AT543" s="40"/>
      <c r="AU543" s="42"/>
      <c r="AV543" s="40"/>
      <c r="AW543" s="42"/>
      <c r="AX543" s="40"/>
      <c r="AY543" s="42"/>
      <c r="AZ543" s="40"/>
      <c r="BA543" s="42"/>
      <c r="BB543" s="40"/>
      <c r="BC543" s="42"/>
      <c r="BD543" s="42"/>
      <c r="BE543" s="42"/>
      <c r="BF543" s="147"/>
      <c r="BG543" s="146"/>
      <c r="BH543" s="147"/>
      <c r="BI543" s="42"/>
      <c r="BJ543" s="151"/>
      <c r="BK543" s="151"/>
      <c r="BL543" s="151"/>
      <c r="BM543" s="151"/>
      <c r="BN543" s="151"/>
      <c r="BO543" s="151"/>
      <c r="BP543" s="151"/>
      <c r="BQ543" s="151"/>
      <c r="BR543" s="45"/>
      <c r="BS543" s="40"/>
      <c r="BT543" s="40"/>
      <c r="BU543" s="40"/>
      <c r="BV543" s="40"/>
      <c r="BW543" s="40"/>
      <c r="BX543" s="40"/>
      <c r="BY543" s="40"/>
      <c r="BZ543" s="152"/>
      <c r="CA543" s="153"/>
      <c r="CB543" s="70"/>
      <c r="CC543" s="157"/>
      <c r="CD543" s="157"/>
      <c r="CE543" s="45"/>
      <c r="CF543" s="145"/>
      <c r="CG543" s="40"/>
      <c r="CH543" s="42"/>
      <c r="CI543" s="42"/>
      <c r="CJ543" s="42"/>
      <c r="CK543" s="146"/>
      <c r="CL543" s="42"/>
      <c r="CM543" s="146"/>
      <c r="CN543" s="42"/>
      <c r="CO543" s="42"/>
      <c r="CP543" s="42"/>
      <c r="CQ543" s="42"/>
      <c r="CR543" s="42"/>
      <c r="CS543" s="42"/>
      <c r="CT543" s="42"/>
      <c r="CU543" s="40"/>
      <c r="CV543" s="42"/>
      <c r="CW543" s="40"/>
      <c r="CX543" s="42"/>
      <c r="CY543" s="40"/>
      <c r="CZ543" s="42"/>
      <c r="DA543" s="40"/>
      <c r="DB543" s="42"/>
      <c r="DC543" s="40"/>
      <c r="DD543" s="42"/>
      <c r="DE543" s="40"/>
      <c r="DF543" s="42"/>
      <c r="DG543" s="42"/>
      <c r="DH543" s="42"/>
    </row>
    <row r="544" spans="3:112">
      <c r="C544" s="147"/>
      <c r="D544" s="146"/>
      <c r="E544" s="147"/>
      <c r="F544" s="42"/>
      <c r="G544" s="151"/>
      <c r="H544" s="151"/>
      <c r="I544" s="151"/>
      <c r="J544" s="151"/>
      <c r="K544" s="151"/>
      <c r="L544" s="151"/>
      <c r="M544" s="151"/>
      <c r="N544" s="151"/>
      <c r="O544" s="45"/>
      <c r="P544" s="40"/>
      <c r="Q544" s="183"/>
      <c r="R544" s="40"/>
      <c r="S544" s="40"/>
      <c r="T544" s="40"/>
      <c r="U544" s="40"/>
      <c r="V544" s="40"/>
      <c r="W544" s="152"/>
      <c r="X544" s="153"/>
      <c r="Y544" s="70"/>
      <c r="Z544" s="157"/>
      <c r="AA544" s="157"/>
      <c r="AB544" s="45"/>
      <c r="AC544" s="145"/>
      <c r="AD544" s="40"/>
      <c r="AE544" s="42"/>
      <c r="AF544" s="42"/>
      <c r="AG544" s="42"/>
      <c r="AH544" s="146"/>
      <c r="AI544" s="42"/>
      <c r="AJ544" s="146"/>
      <c r="AK544" s="42"/>
      <c r="AL544" s="42"/>
      <c r="AM544" s="42"/>
      <c r="AN544" s="42"/>
      <c r="AO544" s="42"/>
      <c r="AP544" s="42"/>
      <c r="AQ544" s="42"/>
      <c r="AR544" s="40"/>
      <c r="AS544" s="42"/>
      <c r="AT544" s="40"/>
      <c r="AU544" s="42"/>
      <c r="AV544" s="40"/>
      <c r="AW544" s="42"/>
      <c r="AX544" s="40"/>
      <c r="AY544" s="42"/>
      <c r="AZ544" s="40"/>
      <c r="BA544" s="42"/>
      <c r="BB544" s="40"/>
      <c r="BC544" s="42"/>
      <c r="BD544" s="42"/>
      <c r="BE544" s="42"/>
      <c r="BF544" s="147"/>
      <c r="BG544" s="146"/>
      <c r="BH544" s="147"/>
      <c r="BI544" s="42"/>
      <c r="BJ544" s="151"/>
      <c r="BK544" s="151"/>
      <c r="BL544" s="151"/>
      <c r="BM544" s="151"/>
      <c r="BN544" s="151"/>
      <c r="BO544" s="151"/>
      <c r="BP544" s="151"/>
      <c r="BQ544" s="151"/>
      <c r="BR544" s="45"/>
      <c r="BS544" s="40"/>
      <c r="BT544" s="40"/>
      <c r="BU544" s="40"/>
      <c r="BV544" s="40"/>
      <c r="BW544" s="40"/>
      <c r="BX544" s="40"/>
      <c r="BY544" s="40"/>
      <c r="BZ544" s="152"/>
      <c r="CA544" s="153"/>
      <c r="CB544" s="70"/>
      <c r="CC544" s="157"/>
      <c r="CD544" s="157"/>
      <c r="CE544" s="45"/>
      <c r="CF544" s="145"/>
      <c r="CG544" s="40"/>
      <c r="CH544" s="42"/>
      <c r="CI544" s="42"/>
      <c r="CJ544" s="42"/>
      <c r="CK544" s="146"/>
      <c r="CL544" s="42"/>
      <c r="CM544" s="146"/>
      <c r="CN544" s="42"/>
      <c r="CO544" s="42"/>
      <c r="CP544" s="42"/>
      <c r="CQ544" s="42"/>
      <c r="CR544" s="42"/>
      <c r="CS544" s="42"/>
      <c r="CT544" s="42"/>
      <c r="CU544" s="40"/>
      <c r="CV544" s="42"/>
      <c r="CW544" s="40"/>
      <c r="CX544" s="42"/>
      <c r="CY544" s="40"/>
      <c r="CZ544" s="42"/>
      <c r="DA544" s="40"/>
      <c r="DB544" s="42"/>
      <c r="DC544" s="40"/>
      <c r="DD544" s="42"/>
      <c r="DE544" s="40"/>
      <c r="DF544" s="42"/>
      <c r="DG544" s="42"/>
      <c r="DH544" s="42"/>
    </row>
    <row r="545" spans="3:112">
      <c r="C545" s="147"/>
      <c r="D545" s="146"/>
      <c r="E545" s="147"/>
      <c r="F545" s="42"/>
      <c r="G545" s="151"/>
      <c r="H545" s="151"/>
      <c r="I545" s="151"/>
      <c r="J545" s="151"/>
      <c r="K545" s="151"/>
      <c r="L545" s="151"/>
      <c r="M545" s="151"/>
      <c r="N545" s="151"/>
      <c r="O545" s="45"/>
      <c r="P545" s="40"/>
      <c r="Q545" s="183"/>
      <c r="R545" s="40"/>
      <c r="S545" s="40"/>
      <c r="T545" s="40"/>
      <c r="U545" s="40"/>
      <c r="V545" s="40"/>
      <c r="W545" s="152"/>
      <c r="X545" s="153"/>
      <c r="Y545" s="70"/>
      <c r="Z545" s="157"/>
      <c r="AA545" s="157"/>
      <c r="AB545" s="45"/>
      <c r="AC545" s="145"/>
      <c r="AD545" s="40"/>
      <c r="AE545" s="42"/>
      <c r="AF545" s="42"/>
      <c r="AG545" s="42"/>
      <c r="AH545" s="146"/>
      <c r="AI545" s="42"/>
      <c r="AJ545" s="146"/>
      <c r="AK545" s="42"/>
      <c r="AL545" s="42"/>
      <c r="AM545" s="42"/>
      <c r="AN545" s="42"/>
      <c r="AO545" s="42"/>
      <c r="AP545" s="42"/>
      <c r="AQ545" s="42"/>
      <c r="AR545" s="40"/>
      <c r="AS545" s="42"/>
      <c r="AT545" s="40"/>
      <c r="AU545" s="42"/>
      <c r="AV545" s="40"/>
      <c r="AW545" s="42"/>
      <c r="AX545" s="40"/>
      <c r="AY545" s="42"/>
      <c r="AZ545" s="40"/>
      <c r="BA545" s="42"/>
      <c r="BB545" s="40"/>
      <c r="BC545" s="42"/>
      <c r="BD545" s="42"/>
      <c r="BE545" s="42"/>
      <c r="BF545" s="147"/>
      <c r="BG545" s="146"/>
      <c r="BH545" s="147"/>
      <c r="BI545" s="42"/>
      <c r="BJ545" s="151"/>
      <c r="BK545" s="151"/>
      <c r="BL545" s="151"/>
      <c r="BM545" s="151"/>
      <c r="BN545" s="151"/>
      <c r="BO545" s="151"/>
      <c r="BP545" s="151"/>
      <c r="BQ545" s="151"/>
      <c r="BR545" s="45"/>
      <c r="BS545" s="40"/>
      <c r="BT545" s="40"/>
      <c r="BU545" s="40"/>
      <c r="BV545" s="40"/>
      <c r="BW545" s="40"/>
      <c r="BX545" s="40"/>
      <c r="BY545" s="40"/>
      <c r="BZ545" s="152"/>
      <c r="CA545" s="153"/>
      <c r="CB545" s="70"/>
      <c r="CC545" s="157"/>
      <c r="CD545" s="157"/>
      <c r="CE545" s="45"/>
      <c r="CF545" s="145"/>
      <c r="CG545" s="40"/>
      <c r="CH545" s="42"/>
      <c r="CI545" s="42"/>
      <c r="CJ545" s="42"/>
      <c r="CK545" s="146"/>
      <c r="CL545" s="42"/>
      <c r="CM545" s="146"/>
      <c r="CN545" s="42"/>
      <c r="CO545" s="42"/>
      <c r="CP545" s="42"/>
      <c r="CQ545" s="42"/>
      <c r="CR545" s="42"/>
      <c r="CS545" s="42"/>
      <c r="CT545" s="42"/>
      <c r="CU545" s="40"/>
      <c r="CV545" s="42"/>
      <c r="CW545" s="40"/>
      <c r="CX545" s="42"/>
      <c r="CY545" s="40"/>
      <c r="CZ545" s="42"/>
      <c r="DA545" s="40"/>
      <c r="DB545" s="42"/>
      <c r="DC545" s="40"/>
      <c r="DD545" s="42"/>
      <c r="DE545" s="40"/>
      <c r="DF545" s="42"/>
      <c r="DG545" s="42"/>
      <c r="DH545" s="42"/>
    </row>
    <row r="546" spans="3:112">
      <c r="C546" s="147"/>
      <c r="D546" s="146"/>
      <c r="E546" s="147"/>
      <c r="F546" s="42"/>
      <c r="G546" s="151"/>
      <c r="H546" s="151"/>
      <c r="I546" s="151"/>
      <c r="J546" s="151"/>
      <c r="K546" s="151"/>
      <c r="L546" s="151"/>
      <c r="M546" s="151"/>
      <c r="N546" s="151"/>
      <c r="O546" s="45"/>
      <c r="P546" s="40"/>
      <c r="Q546" s="183"/>
      <c r="R546" s="40"/>
      <c r="S546" s="40"/>
      <c r="T546" s="40"/>
      <c r="U546" s="40"/>
      <c r="V546" s="40"/>
      <c r="W546" s="152"/>
      <c r="X546" s="153"/>
      <c r="Y546" s="70"/>
      <c r="Z546" s="157"/>
      <c r="AA546" s="157"/>
      <c r="AB546" s="45"/>
      <c r="AC546" s="145"/>
      <c r="AD546" s="40"/>
      <c r="AE546" s="42"/>
      <c r="AF546" s="42"/>
      <c r="AG546" s="42"/>
      <c r="AH546" s="146"/>
      <c r="AI546" s="42"/>
      <c r="AJ546" s="146"/>
      <c r="AK546" s="42"/>
      <c r="AL546" s="42"/>
      <c r="AM546" s="42"/>
      <c r="AN546" s="42"/>
      <c r="AO546" s="42"/>
      <c r="AP546" s="42"/>
      <c r="AQ546" s="42"/>
      <c r="AR546" s="40"/>
      <c r="AS546" s="42"/>
      <c r="AT546" s="40"/>
      <c r="AU546" s="42"/>
      <c r="AV546" s="40"/>
      <c r="AW546" s="42"/>
      <c r="AX546" s="40"/>
      <c r="AY546" s="42"/>
      <c r="AZ546" s="40"/>
      <c r="BA546" s="42"/>
      <c r="BB546" s="40"/>
      <c r="BC546" s="42"/>
      <c r="BD546" s="42"/>
      <c r="BE546" s="42"/>
      <c r="BF546" s="147"/>
      <c r="BG546" s="146"/>
      <c r="BH546" s="147"/>
      <c r="BI546" s="42"/>
      <c r="BJ546" s="151"/>
      <c r="BK546" s="151"/>
      <c r="BL546" s="151"/>
      <c r="BM546" s="151"/>
      <c r="BN546" s="151"/>
      <c r="BO546" s="151"/>
      <c r="BP546" s="151"/>
      <c r="BQ546" s="151"/>
      <c r="BR546" s="45"/>
      <c r="BS546" s="40"/>
      <c r="BT546" s="40"/>
      <c r="BU546" s="40"/>
      <c r="BV546" s="40"/>
      <c r="BW546" s="40"/>
      <c r="BX546" s="40"/>
      <c r="BY546" s="40"/>
      <c r="BZ546" s="152"/>
      <c r="CA546" s="153"/>
      <c r="CB546" s="70"/>
      <c r="CC546" s="157"/>
      <c r="CD546" s="157"/>
      <c r="CE546" s="45"/>
      <c r="CF546" s="145"/>
      <c r="CG546" s="40"/>
      <c r="CH546" s="42"/>
      <c r="CI546" s="42"/>
      <c r="CJ546" s="42"/>
      <c r="CK546" s="146"/>
      <c r="CL546" s="42"/>
      <c r="CM546" s="146"/>
      <c r="CN546" s="42"/>
      <c r="CO546" s="42"/>
      <c r="CP546" s="42"/>
      <c r="CQ546" s="42"/>
      <c r="CR546" s="42"/>
      <c r="CS546" s="42"/>
      <c r="CT546" s="42"/>
      <c r="CU546" s="40"/>
      <c r="CV546" s="42"/>
      <c r="CW546" s="40"/>
      <c r="CX546" s="42"/>
      <c r="CY546" s="40"/>
      <c r="CZ546" s="42"/>
      <c r="DA546" s="40"/>
      <c r="DB546" s="42"/>
      <c r="DC546" s="40"/>
      <c r="DD546" s="42"/>
      <c r="DE546" s="40"/>
      <c r="DF546" s="42"/>
      <c r="DG546" s="42"/>
      <c r="DH546" s="42"/>
    </row>
    <row r="547" spans="3:112">
      <c r="C547" s="147"/>
      <c r="D547" s="146"/>
      <c r="E547" s="147"/>
      <c r="F547" s="42"/>
      <c r="G547" s="151"/>
      <c r="H547" s="151"/>
      <c r="I547" s="151"/>
      <c r="J547" s="151"/>
      <c r="K547" s="151"/>
      <c r="L547" s="151"/>
      <c r="M547" s="151"/>
      <c r="N547" s="151"/>
      <c r="O547" s="45"/>
      <c r="P547" s="40"/>
      <c r="Q547" s="183"/>
      <c r="R547" s="40"/>
      <c r="S547" s="40"/>
      <c r="T547" s="40"/>
      <c r="U547" s="40"/>
      <c r="V547" s="40"/>
      <c r="W547" s="152"/>
      <c r="X547" s="153"/>
      <c r="Y547" s="70"/>
      <c r="Z547" s="157"/>
      <c r="AA547" s="157"/>
      <c r="AB547" s="45"/>
      <c r="AC547" s="145"/>
      <c r="AD547" s="40"/>
      <c r="AE547" s="42"/>
      <c r="AF547" s="42"/>
      <c r="AG547" s="42"/>
      <c r="AH547" s="146"/>
      <c r="AI547" s="42"/>
      <c r="AJ547" s="146"/>
      <c r="AK547" s="42"/>
      <c r="AL547" s="42"/>
      <c r="AM547" s="42"/>
      <c r="AN547" s="42"/>
      <c r="AO547" s="42"/>
      <c r="AP547" s="42"/>
      <c r="AQ547" s="42"/>
      <c r="AR547" s="40"/>
      <c r="AS547" s="42"/>
      <c r="AT547" s="40"/>
      <c r="AU547" s="42"/>
      <c r="AV547" s="40"/>
      <c r="AW547" s="42"/>
      <c r="AX547" s="40"/>
      <c r="AY547" s="42"/>
      <c r="AZ547" s="40"/>
      <c r="BA547" s="42"/>
      <c r="BB547" s="40"/>
      <c r="BC547" s="42"/>
      <c r="BD547" s="42"/>
      <c r="BE547" s="42"/>
      <c r="BF547" s="147"/>
      <c r="BG547" s="146"/>
      <c r="BH547" s="147"/>
      <c r="BI547" s="42"/>
      <c r="BJ547" s="151"/>
      <c r="BK547" s="151"/>
      <c r="BL547" s="151"/>
      <c r="BM547" s="151"/>
      <c r="BN547" s="151"/>
      <c r="BO547" s="151"/>
      <c r="BP547" s="151"/>
      <c r="BQ547" s="151"/>
      <c r="BR547" s="45"/>
      <c r="BS547" s="40"/>
      <c r="BT547" s="40"/>
      <c r="BU547" s="40"/>
      <c r="BV547" s="40"/>
      <c r="BW547" s="40"/>
      <c r="BX547" s="40"/>
      <c r="BY547" s="40"/>
      <c r="BZ547" s="152"/>
      <c r="CA547" s="153"/>
      <c r="CB547" s="70"/>
      <c r="CC547" s="157"/>
      <c r="CD547" s="157"/>
      <c r="CE547" s="45"/>
      <c r="CF547" s="145"/>
      <c r="CG547" s="40"/>
      <c r="CH547" s="42"/>
      <c r="CI547" s="42"/>
      <c r="CJ547" s="42"/>
      <c r="CK547" s="146"/>
      <c r="CL547" s="42"/>
      <c r="CM547" s="146"/>
      <c r="CN547" s="42"/>
      <c r="CO547" s="42"/>
      <c r="CP547" s="42"/>
      <c r="CQ547" s="42"/>
      <c r="CR547" s="42"/>
      <c r="CS547" s="42"/>
      <c r="CT547" s="42"/>
      <c r="CU547" s="40"/>
      <c r="CV547" s="42"/>
      <c r="CW547" s="40"/>
      <c r="CX547" s="42"/>
      <c r="CY547" s="40"/>
      <c r="CZ547" s="42"/>
      <c r="DA547" s="40"/>
      <c r="DB547" s="42"/>
      <c r="DC547" s="40"/>
      <c r="DD547" s="42"/>
      <c r="DE547" s="40"/>
      <c r="DF547" s="42"/>
      <c r="DG547" s="42"/>
      <c r="DH547" s="42"/>
    </row>
    <row r="548" spans="3:112">
      <c r="C548" s="147"/>
      <c r="D548" s="146"/>
      <c r="E548" s="147"/>
      <c r="F548" s="42"/>
      <c r="G548" s="151"/>
      <c r="H548" s="151"/>
      <c r="I548" s="151"/>
      <c r="J548" s="151"/>
      <c r="K548" s="151"/>
      <c r="L548" s="151"/>
      <c r="M548" s="151"/>
      <c r="N548" s="151"/>
      <c r="O548" s="45"/>
      <c r="P548" s="40"/>
      <c r="Q548" s="183"/>
      <c r="R548" s="40"/>
      <c r="S548" s="40"/>
      <c r="T548" s="40"/>
      <c r="U548" s="40"/>
      <c r="V548" s="40"/>
      <c r="W548" s="152"/>
      <c r="X548" s="153"/>
      <c r="Y548" s="70"/>
      <c r="Z548" s="157"/>
      <c r="AA548" s="157"/>
      <c r="AB548" s="45"/>
      <c r="AC548" s="145"/>
      <c r="AD548" s="40"/>
      <c r="AE548" s="42"/>
      <c r="AF548" s="42"/>
      <c r="AG548" s="42"/>
      <c r="AH548" s="146"/>
      <c r="AI548" s="42"/>
      <c r="AJ548" s="146"/>
      <c r="AK548" s="42"/>
      <c r="AL548" s="42"/>
      <c r="AM548" s="42"/>
      <c r="AN548" s="42"/>
      <c r="AO548" s="42"/>
      <c r="AP548" s="42"/>
      <c r="AQ548" s="42"/>
      <c r="AR548" s="40"/>
      <c r="AS548" s="42"/>
      <c r="AT548" s="40"/>
      <c r="AU548" s="42"/>
      <c r="AV548" s="40"/>
      <c r="AW548" s="42"/>
      <c r="AX548" s="40"/>
      <c r="AY548" s="42"/>
      <c r="AZ548" s="40"/>
      <c r="BA548" s="42"/>
      <c r="BB548" s="40"/>
      <c r="BC548" s="42"/>
      <c r="BD548" s="42"/>
      <c r="BE548" s="42"/>
      <c r="BF548" s="147"/>
      <c r="BG548" s="146"/>
      <c r="BH548" s="147"/>
      <c r="BI548" s="42"/>
      <c r="BJ548" s="151"/>
      <c r="BK548" s="151"/>
      <c r="BL548" s="151"/>
      <c r="BM548" s="151"/>
      <c r="BN548" s="151"/>
      <c r="BO548" s="151"/>
      <c r="BP548" s="151"/>
      <c r="BQ548" s="151"/>
      <c r="BR548" s="45"/>
      <c r="BS548" s="40"/>
      <c r="BT548" s="40"/>
      <c r="BU548" s="40"/>
      <c r="BV548" s="40"/>
      <c r="BW548" s="40"/>
      <c r="BX548" s="40"/>
      <c r="BY548" s="40"/>
      <c r="BZ548" s="152"/>
      <c r="CA548" s="153"/>
      <c r="CB548" s="70"/>
      <c r="CC548" s="157"/>
      <c r="CD548" s="157"/>
      <c r="CE548" s="45"/>
      <c r="CF548" s="145"/>
      <c r="CG548" s="40"/>
      <c r="CH548" s="42"/>
      <c r="CI548" s="42"/>
      <c r="CJ548" s="42"/>
      <c r="CK548" s="146"/>
      <c r="CL548" s="42"/>
      <c r="CM548" s="146"/>
      <c r="CN548" s="42"/>
      <c r="CO548" s="42"/>
      <c r="CP548" s="42"/>
      <c r="CQ548" s="42"/>
      <c r="CR548" s="42"/>
      <c r="CS548" s="42"/>
      <c r="CT548" s="42"/>
      <c r="CU548" s="40"/>
      <c r="CV548" s="42"/>
      <c r="CW548" s="40"/>
      <c r="CX548" s="42"/>
      <c r="CY548" s="40"/>
      <c r="CZ548" s="42"/>
      <c r="DA548" s="40"/>
      <c r="DB548" s="42"/>
      <c r="DC548" s="40"/>
      <c r="DD548" s="42"/>
      <c r="DE548" s="40"/>
      <c r="DF548" s="42"/>
      <c r="DG548" s="42"/>
      <c r="DH548" s="42"/>
    </row>
    <row r="549" spans="3:112">
      <c r="C549" s="147"/>
      <c r="D549" s="146"/>
      <c r="E549" s="147"/>
      <c r="F549" s="42"/>
      <c r="G549" s="151"/>
      <c r="H549" s="151"/>
      <c r="I549" s="151"/>
      <c r="J549" s="151"/>
      <c r="K549" s="151"/>
      <c r="L549" s="151"/>
      <c r="M549" s="151"/>
      <c r="N549" s="151"/>
      <c r="O549" s="45"/>
      <c r="P549" s="40"/>
      <c r="Q549" s="183"/>
      <c r="R549" s="40"/>
      <c r="S549" s="40"/>
      <c r="T549" s="40"/>
      <c r="U549" s="40"/>
      <c r="V549" s="40"/>
      <c r="W549" s="152"/>
      <c r="X549" s="153"/>
      <c r="Y549" s="70"/>
      <c r="Z549" s="157"/>
      <c r="AA549" s="157"/>
      <c r="AB549" s="45"/>
      <c r="AC549" s="145"/>
      <c r="AD549" s="40"/>
      <c r="AE549" s="42"/>
      <c r="AF549" s="42"/>
      <c r="AG549" s="42"/>
      <c r="AH549" s="146"/>
      <c r="AI549" s="42"/>
      <c r="AJ549" s="146"/>
      <c r="AK549" s="42"/>
      <c r="AL549" s="42"/>
      <c r="AM549" s="42"/>
      <c r="AN549" s="42"/>
      <c r="AO549" s="42"/>
      <c r="AP549" s="42"/>
      <c r="AQ549" s="42"/>
      <c r="AR549" s="40"/>
      <c r="AS549" s="42"/>
      <c r="AT549" s="40"/>
      <c r="AU549" s="42"/>
      <c r="AV549" s="40"/>
      <c r="AW549" s="42"/>
      <c r="AX549" s="40"/>
      <c r="AY549" s="42"/>
      <c r="AZ549" s="40"/>
      <c r="BA549" s="42"/>
      <c r="BB549" s="40"/>
      <c r="BC549" s="42"/>
      <c r="BD549" s="42"/>
      <c r="BE549" s="42"/>
      <c r="BF549" s="147"/>
      <c r="BG549" s="146"/>
      <c r="BH549" s="147"/>
      <c r="BI549" s="42"/>
      <c r="BJ549" s="151"/>
      <c r="BK549" s="151"/>
      <c r="BL549" s="151"/>
      <c r="BM549" s="151"/>
      <c r="BN549" s="151"/>
      <c r="BO549" s="151"/>
      <c r="BP549" s="151"/>
      <c r="BQ549" s="151"/>
      <c r="BR549" s="45"/>
      <c r="BS549" s="40"/>
      <c r="BT549" s="40"/>
      <c r="BU549" s="40"/>
      <c r="BV549" s="40"/>
      <c r="BW549" s="40"/>
      <c r="BX549" s="40"/>
      <c r="BY549" s="40"/>
      <c r="BZ549" s="152"/>
      <c r="CA549" s="153"/>
      <c r="CB549" s="70"/>
      <c r="CC549" s="157"/>
      <c r="CD549" s="157"/>
      <c r="CE549" s="45"/>
      <c r="CF549" s="145"/>
      <c r="CG549" s="40"/>
      <c r="CH549" s="42"/>
      <c r="CI549" s="42"/>
      <c r="CJ549" s="42"/>
      <c r="CK549" s="146"/>
      <c r="CL549" s="42"/>
      <c r="CM549" s="146"/>
      <c r="CN549" s="42"/>
      <c r="CO549" s="42"/>
      <c r="CP549" s="42"/>
      <c r="CQ549" s="42"/>
      <c r="CR549" s="42"/>
      <c r="CS549" s="42"/>
      <c r="CT549" s="42"/>
      <c r="CU549" s="40"/>
      <c r="CV549" s="42"/>
      <c r="CW549" s="40"/>
      <c r="CX549" s="42"/>
      <c r="CY549" s="40"/>
      <c r="CZ549" s="42"/>
      <c r="DA549" s="40"/>
      <c r="DB549" s="42"/>
      <c r="DC549" s="40"/>
      <c r="DD549" s="42"/>
      <c r="DE549" s="40"/>
      <c r="DF549" s="42"/>
      <c r="DG549" s="42"/>
      <c r="DH549" s="42"/>
    </row>
    <row r="550" spans="3:112">
      <c r="C550" s="147"/>
      <c r="D550" s="146"/>
      <c r="E550" s="147"/>
      <c r="F550" s="42"/>
      <c r="G550" s="151"/>
      <c r="H550" s="151"/>
      <c r="I550" s="151"/>
      <c r="J550" s="151"/>
      <c r="K550" s="151"/>
      <c r="L550" s="151"/>
      <c r="M550" s="151"/>
      <c r="N550" s="151"/>
      <c r="O550" s="45"/>
      <c r="P550" s="40"/>
      <c r="Q550" s="183"/>
      <c r="R550" s="40"/>
      <c r="S550" s="40"/>
      <c r="T550" s="40"/>
      <c r="U550" s="40"/>
      <c r="V550" s="40"/>
      <c r="W550" s="152"/>
      <c r="X550" s="153"/>
      <c r="Y550" s="70"/>
      <c r="Z550" s="157"/>
      <c r="AA550" s="157"/>
      <c r="AB550" s="45"/>
      <c r="AC550" s="145"/>
      <c r="AD550" s="40"/>
      <c r="AE550" s="42"/>
      <c r="AF550" s="42"/>
      <c r="AG550" s="42"/>
      <c r="AH550" s="146"/>
      <c r="AI550" s="42"/>
      <c r="AJ550" s="146"/>
      <c r="AK550" s="42"/>
      <c r="AL550" s="42"/>
      <c r="AM550" s="42"/>
      <c r="AN550" s="42"/>
      <c r="AO550" s="42"/>
      <c r="AP550" s="42"/>
      <c r="AQ550" s="42"/>
      <c r="AR550" s="40"/>
      <c r="AS550" s="42"/>
      <c r="AT550" s="40"/>
      <c r="AU550" s="42"/>
      <c r="AV550" s="40"/>
      <c r="AW550" s="42"/>
      <c r="AX550" s="40"/>
      <c r="AY550" s="42"/>
      <c r="AZ550" s="40"/>
      <c r="BA550" s="42"/>
      <c r="BB550" s="40"/>
      <c r="BC550" s="42"/>
      <c r="BD550" s="42"/>
      <c r="BE550" s="42"/>
      <c r="BF550" s="147"/>
      <c r="BG550" s="146"/>
      <c r="BH550" s="147"/>
      <c r="BI550" s="42"/>
      <c r="BJ550" s="151"/>
      <c r="BK550" s="151"/>
      <c r="BL550" s="151"/>
      <c r="BM550" s="151"/>
      <c r="BN550" s="151"/>
      <c r="BO550" s="151"/>
      <c r="BP550" s="151"/>
      <c r="BQ550" s="151"/>
      <c r="BR550" s="45"/>
      <c r="BS550" s="40"/>
      <c r="BT550" s="40"/>
      <c r="BU550" s="40"/>
      <c r="BV550" s="40"/>
      <c r="BW550" s="40"/>
      <c r="BX550" s="40"/>
      <c r="BY550" s="40"/>
      <c r="BZ550" s="152"/>
      <c r="CA550" s="153"/>
      <c r="CB550" s="70"/>
      <c r="CC550" s="157"/>
      <c r="CD550" s="157"/>
      <c r="CE550" s="45"/>
      <c r="CF550" s="145"/>
      <c r="CG550" s="40"/>
      <c r="CH550" s="42"/>
      <c r="CI550" s="42"/>
      <c r="CJ550" s="42"/>
      <c r="CK550" s="146"/>
      <c r="CL550" s="42"/>
      <c r="CM550" s="146"/>
      <c r="CN550" s="42"/>
      <c r="CO550" s="42"/>
      <c r="CP550" s="42"/>
      <c r="CQ550" s="42"/>
      <c r="CR550" s="42"/>
      <c r="CS550" s="42"/>
      <c r="CT550" s="42"/>
      <c r="CU550" s="40"/>
      <c r="CV550" s="42"/>
      <c r="CW550" s="40"/>
      <c r="CX550" s="42"/>
      <c r="CY550" s="40"/>
      <c r="CZ550" s="42"/>
      <c r="DA550" s="40"/>
      <c r="DB550" s="42"/>
      <c r="DC550" s="40"/>
      <c r="DD550" s="42"/>
      <c r="DE550" s="40"/>
      <c r="DF550" s="42"/>
      <c r="DG550" s="42"/>
      <c r="DH550" s="42"/>
    </row>
    <row r="551" spans="3:112">
      <c r="C551" s="147"/>
      <c r="D551" s="146"/>
      <c r="E551" s="147"/>
      <c r="F551" s="42"/>
      <c r="G551" s="151"/>
      <c r="H551" s="151"/>
      <c r="I551" s="151"/>
      <c r="J551" s="151"/>
      <c r="K551" s="151"/>
      <c r="L551" s="151"/>
      <c r="M551" s="151"/>
      <c r="N551" s="151"/>
      <c r="O551" s="45"/>
      <c r="P551" s="40"/>
      <c r="Q551" s="183"/>
      <c r="R551" s="40"/>
      <c r="S551" s="40"/>
      <c r="T551" s="40"/>
      <c r="U551" s="40"/>
      <c r="V551" s="40"/>
      <c r="W551" s="152"/>
      <c r="X551" s="153"/>
      <c r="Y551" s="70"/>
      <c r="Z551" s="157"/>
      <c r="AA551" s="157"/>
      <c r="AB551" s="45"/>
      <c r="AC551" s="145"/>
      <c r="AD551" s="40"/>
      <c r="AE551" s="42"/>
      <c r="AF551" s="42"/>
      <c r="AG551" s="42"/>
      <c r="AH551" s="146"/>
      <c r="AI551" s="42"/>
      <c r="AJ551" s="146"/>
      <c r="AK551" s="42"/>
      <c r="AL551" s="42"/>
      <c r="AM551" s="42"/>
      <c r="AN551" s="42"/>
      <c r="AO551" s="42"/>
      <c r="AP551" s="42"/>
      <c r="AQ551" s="42"/>
      <c r="AR551" s="40"/>
      <c r="AS551" s="42"/>
      <c r="AT551" s="40"/>
      <c r="AU551" s="42"/>
      <c r="AV551" s="40"/>
      <c r="AW551" s="42"/>
      <c r="AX551" s="40"/>
      <c r="AY551" s="42"/>
      <c r="AZ551" s="40"/>
      <c r="BA551" s="42"/>
      <c r="BB551" s="40"/>
      <c r="BC551" s="42"/>
      <c r="BD551" s="42"/>
      <c r="BE551" s="42"/>
      <c r="BF551" s="147"/>
      <c r="BG551" s="146"/>
      <c r="BH551" s="147"/>
      <c r="BI551" s="42"/>
      <c r="BJ551" s="151"/>
      <c r="BK551" s="151"/>
      <c r="BL551" s="151"/>
      <c r="BM551" s="151"/>
      <c r="BN551" s="151"/>
      <c r="BO551" s="151"/>
      <c r="BP551" s="151"/>
      <c r="BQ551" s="151"/>
      <c r="BR551" s="45"/>
      <c r="BS551" s="40"/>
      <c r="BT551" s="40"/>
      <c r="BU551" s="40"/>
      <c r="BV551" s="40"/>
      <c r="BW551" s="40"/>
      <c r="BX551" s="40"/>
      <c r="BY551" s="40"/>
      <c r="BZ551" s="152"/>
      <c r="CA551" s="153"/>
      <c r="CB551" s="70"/>
      <c r="CC551" s="157"/>
      <c r="CD551" s="157"/>
      <c r="CE551" s="45"/>
      <c r="CF551" s="145"/>
      <c r="CG551" s="40"/>
      <c r="CH551" s="42"/>
      <c r="CI551" s="42"/>
      <c r="CJ551" s="42"/>
      <c r="CK551" s="146"/>
      <c r="CL551" s="42"/>
      <c r="CM551" s="146"/>
      <c r="CN551" s="42"/>
      <c r="CO551" s="42"/>
      <c r="CP551" s="42"/>
      <c r="CQ551" s="42"/>
      <c r="CR551" s="42"/>
      <c r="CS551" s="42"/>
      <c r="CT551" s="42"/>
      <c r="CU551" s="40"/>
      <c r="CV551" s="42"/>
      <c r="CW551" s="40"/>
      <c r="CX551" s="42"/>
      <c r="CY551" s="40"/>
      <c r="CZ551" s="42"/>
      <c r="DA551" s="40"/>
      <c r="DB551" s="42"/>
      <c r="DC551" s="40"/>
      <c r="DD551" s="42"/>
      <c r="DE551" s="40"/>
      <c r="DF551" s="42"/>
      <c r="DG551" s="42"/>
      <c r="DH551" s="42"/>
    </row>
    <row r="552" spans="3:112">
      <c r="C552" s="147"/>
      <c r="D552" s="146"/>
      <c r="E552" s="147"/>
      <c r="F552" s="42"/>
      <c r="G552" s="151"/>
      <c r="H552" s="151"/>
      <c r="I552" s="151"/>
      <c r="J552" s="151"/>
      <c r="K552" s="151"/>
      <c r="L552" s="151"/>
      <c r="M552" s="151"/>
      <c r="N552" s="151"/>
      <c r="O552" s="45"/>
      <c r="P552" s="40"/>
      <c r="Q552" s="183"/>
      <c r="R552" s="40"/>
      <c r="S552" s="40"/>
      <c r="T552" s="40"/>
      <c r="U552" s="40"/>
      <c r="V552" s="40"/>
      <c r="W552" s="152"/>
      <c r="X552" s="153"/>
      <c r="Y552" s="70"/>
      <c r="Z552" s="157"/>
      <c r="AA552" s="157"/>
      <c r="AB552" s="45"/>
      <c r="AC552" s="145"/>
      <c r="AD552" s="40"/>
      <c r="AE552" s="42"/>
      <c r="AF552" s="42"/>
      <c r="AG552" s="42"/>
      <c r="AH552" s="146"/>
      <c r="AI552" s="42"/>
      <c r="AJ552" s="146"/>
      <c r="AK552" s="42"/>
      <c r="AL552" s="42"/>
      <c r="AM552" s="42"/>
      <c r="AN552" s="42"/>
      <c r="AO552" s="42"/>
      <c r="AP552" s="42"/>
      <c r="AQ552" s="42"/>
      <c r="AR552" s="40"/>
      <c r="AS552" s="42"/>
      <c r="AT552" s="40"/>
      <c r="AU552" s="42"/>
      <c r="AV552" s="40"/>
      <c r="AW552" s="42"/>
      <c r="AX552" s="40"/>
      <c r="AY552" s="42"/>
      <c r="AZ552" s="40"/>
      <c r="BA552" s="42"/>
      <c r="BB552" s="40"/>
      <c r="BC552" s="42"/>
      <c r="BD552" s="42"/>
      <c r="BE552" s="42"/>
      <c r="BF552" s="147"/>
      <c r="BG552" s="146"/>
      <c r="BH552" s="147"/>
      <c r="BI552" s="42"/>
      <c r="BJ552" s="151"/>
      <c r="BK552" s="151"/>
      <c r="BL552" s="151"/>
      <c r="BM552" s="151"/>
      <c r="BN552" s="151"/>
      <c r="BO552" s="151"/>
      <c r="BP552" s="151"/>
      <c r="BQ552" s="151"/>
      <c r="BR552" s="45"/>
      <c r="BS552" s="40"/>
      <c r="BT552" s="40"/>
      <c r="BU552" s="40"/>
      <c r="BV552" s="40"/>
      <c r="BW552" s="40"/>
      <c r="BX552" s="40"/>
      <c r="BY552" s="40"/>
      <c r="BZ552" s="152"/>
      <c r="CA552" s="153"/>
      <c r="CB552" s="70"/>
      <c r="CC552" s="157"/>
      <c r="CD552" s="157"/>
      <c r="CE552" s="45"/>
      <c r="CF552" s="145"/>
      <c r="CG552" s="40"/>
      <c r="CH552" s="42"/>
      <c r="CI552" s="42"/>
      <c r="CJ552" s="42"/>
      <c r="CK552" s="146"/>
      <c r="CL552" s="42"/>
      <c r="CM552" s="146"/>
      <c r="CN552" s="42"/>
      <c r="CO552" s="42"/>
      <c r="CP552" s="42"/>
      <c r="CQ552" s="42"/>
      <c r="CR552" s="42"/>
      <c r="CS552" s="42"/>
      <c r="CT552" s="42"/>
      <c r="CU552" s="40"/>
      <c r="CV552" s="42"/>
      <c r="CW552" s="40"/>
      <c r="CX552" s="42"/>
      <c r="CY552" s="40"/>
      <c r="CZ552" s="42"/>
      <c r="DA552" s="40"/>
      <c r="DB552" s="42"/>
      <c r="DC552" s="40"/>
      <c r="DD552" s="42"/>
      <c r="DE552" s="40"/>
      <c r="DF552" s="42"/>
      <c r="DG552" s="42"/>
      <c r="DH552" s="42"/>
    </row>
    <row r="553" spans="3:112">
      <c r="C553" s="147"/>
      <c r="D553" s="146"/>
      <c r="E553" s="147"/>
      <c r="F553" s="42"/>
      <c r="G553" s="151"/>
      <c r="H553" s="151"/>
      <c r="I553" s="151"/>
      <c r="J553" s="151"/>
      <c r="K553" s="151"/>
      <c r="L553" s="151"/>
      <c r="M553" s="151"/>
      <c r="N553" s="151"/>
      <c r="O553" s="45"/>
      <c r="P553" s="40"/>
      <c r="Q553" s="183"/>
      <c r="R553" s="40"/>
      <c r="S553" s="40"/>
      <c r="T553" s="40"/>
      <c r="U553" s="40"/>
      <c r="V553" s="40"/>
      <c r="W553" s="152"/>
      <c r="X553" s="153"/>
      <c r="Y553" s="70"/>
      <c r="Z553" s="157"/>
      <c r="AA553" s="157"/>
      <c r="AB553" s="45"/>
      <c r="AC553" s="145"/>
      <c r="AD553" s="40"/>
      <c r="AE553" s="42"/>
      <c r="AF553" s="42"/>
      <c r="AG553" s="42"/>
      <c r="AH553" s="146"/>
      <c r="AI553" s="42"/>
      <c r="AJ553" s="146"/>
      <c r="AK553" s="42"/>
      <c r="AL553" s="42"/>
      <c r="AM553" s="42"/>
      <c r="AN553" s="42"/>
      <c r="AO553" s="42"/>
      <c r="AP553" s="42"/>
      <c r="AQ553" s="42"/>
      <c r="AR553" s="40"/>
      <c r="AS553" s="42"/>
      <c r="AT553" s="40"/>
      <c r="AU553" s="42"/>
      <c r="AV553" s="40"/>
      <c r="AW553" s="42"/>
      <c r="AX553" s="40"/>
      <c r="AY553" s="42"/>
      <c r="AZ553" s="40"/>
      <c r="BA553" s="42"/>
      <c r="BB553" s="40"/>
      <c r="BC553" s="42"/>
      <c r="BD553" s="42"/>
      <c r="BE553" s="42"/>
      <c r="BF553" s="147"/>
      <c r="BG553" s="146"/>
      <c r="BH553" s="147"/>
      <c r="BI553" s="42"/>
      <c r="BJ553" s="151"/>
      <c r="BK553" s="151"/>
      <c r="BL553" s="151"/>
      <c r="BM553" s="151"/>
      <c r="BN553" s="151"/>
      <c r="BO553" s="151"/>
      <c r="BP553" s="151"/>
      <c r="BQ553" s="151"/>
      <c r="BR553" s="45"/>
      <c r="BS553" s="40"/>
      <c r="BT553" s="40"/>
      <c r="BU553" s="40"/>
      <c r="BV553" s="40"/>
      <c r="BW553" s="40"/>
      <c r="BX553" s="40"/>
      <c r="BY553" s="40"/>
      <c r="BZ553" s="152"/>
      <c r="CA553" s="153"/>
      <c r="CB553" s="70"/>
      <c r="CC553" s="157"/>
      <c r="CD553" s="157"/>
      <c r="CE553" s="45"/>
      <c r="CF553" s="145"/>
      <c r="CG553" s="40"/>
      <c r="CH553" s="42"/>
      <c r="CI553" s="42"/>
      <c r="CJ553" s="42"/>
      <c r="CK553" s="146"/>
      <c r="CL553" s="42"/>
      <c r="CM553" s="146"/>
      <c r="CN553" s="42"/>
      <c r="CO553" s="42"/>
      <c r="CP553" s="42"/>
      <c r="CQ553" s="42"/>
      <c r="CR553" s="42"/>
      <c r="CS553" s="42"/>
      <c r="CT553" s="42"/>
      <c r="CU553" s="40"/>
      <c r="CV553" s="42"/>
      <c r="CW553" s="40"/>
      <c r="CX553" s="42"/>
      <c r="CY553" s="40"/>
      <c r="CZ553" s="42"/>
      <c r="DA553" s="40"/>
      <c r="DB553" s="42"/>
      <c r="DC553" s="40"/>
      <c r="DD553" s="42"/>
      <c r="DE553" s="40"/>
      <c r="DF553" s="42"/>
      <c r="DG553" s="42"/>
      <c r="DH553" s="42"/>
    </row>
    <row r="554" spans="3:112">
      <c r="C554" s="147"/>
      <c r="D554" s="146"/>
      <c r="E554" s="147"/>
      <c r="F554" s="42"/>
      <c r="G554" s="151"/>
      <c r="H554" s="151"/>
      <c r="I554" s="151"/>
      <c r="J554" s="151"/>
      <c r="K554" s="151"/>
      <c r="L554" s="151"/>
      <c r="M554" s="151"/>
      <c r="N554" s="151"/>
      <c r="O554" s="45"/>
      <c r="P554" s="40"/>
      <c r="Q554" s="183"/>
      <c r="R554" s="40"/>
      <c r="S554" s="40"/>
      <c r="T554" s="40"/>
      <c r="U554" s="40"/>
      <c r="V554" s="40"/>
      <c r="W554" s="152"/>
      <c r="X554" s="153"/>
      <c r="Y554" s="70"/>
      <c r="Z554" s="157"/>
      <c r="AA554" s="157"/>
      <c r="AB554" s="45"/>
      <c r="AC554" s="145"/>
      <c r="AD554" s="40"/>
      <c r="AE554" s="42"/>
      <c r="AF554" s="42"/>
      <c r="AG554" s="42"/>
      <c r="AH554" s="146"/>
      <c r="AI554" s="42"/>
      <c r="AJ554" s="146"/>
      <c r="AK554" s="42"/>
      <c r="AL554" s="42"/>
      <c r="AM554" s="42"/>
      <c r="AN554" s="42"/>
      <c r="AO554" s="42"/>
      <c r="AP554" s="42"/>
      <c r="AQ554" s="42"/>
      <c r="AR554" s="40"/>
      <c r="AS554" s="42"/>
      <c r="AT554" s="40"/>
      <c r="AU554" s="42"/>
      <c r="AV554" s="40"/>
      <c r="AW554" s="42"/>
      <c r="AX554" s="40"/>
      <c r="AY554" s="42"/>
      <c r="AZ554" s="40"/>
      <c r="BA554" s="42"/>
      <c r="BB554" s="40"/>
      <c r="BC554" s="42"/>
      <c r="BD554" s="42"/>
      <c r="BE554" s="42"/>
      <c r="BF554" s="147"/>
      <c r="BG554" s="146"/>
      <c r="BH554" s="147"/>
      <c r="BI554" s="42"/>
      <c r="BJ554" s="151"/>
      <c r="BK554" s="151"/>
      <c r="BL554" s="151"/>
      <c r="BM554" s="151"/>
      <c r="BN554" s="151"/>
      <c r="BO554" s="151"/>
      <c r="BP554" s="151"/>
      <c r="BQ554" s="151"/>
      <c r="BR554" s="45"/>
      <c r="BS554" s="40"/>
      <c r="BT554" s="40"/>
      <c r="BU554" s="40"/>
      <c r="BV554" s="40"/>
      <c r="BW554" s="40"/>
      <c r="BX554" s="40"/>
      <c r="BY554" s="40"/>
      <c r="BZ554" s="152"/>
      <c r="CA554" s="153"/>
      <c r="CB554" s="70"/>
      <c r="CC554" s="157"/>
      <c r="CD554" s="157"/>
      <c r="CE554" s="45"/>
      <c r="CF554" s="145"/>
      <c r="CG554" s="40"/>
      <c r="CH554" s="42"/>
      <c r="CI554" s="42"/>
      <c r="CJ554" s="42"/>
      <c r="CK554" s="146"/>
      <c r="CL554" s="42"/>
      <c r="CM554" s="146"/>
      <c r="CN554" s="42"/>
      <c r="CO554" s="42"/>
      <c r="CP554" s="42"/>
      <c r="CQ554" s="42"/>
      <c r="CR554" s="42"/>
      <c r="CS554" s="42"/>
      <c r="CT554" s="42"/>
      <c r="CU554" s="40"/>
      <c r="CV554" s="42"/>
      <c r="CW554" s="40"/>
      <c r="CX554" s="42"/>
      <c r="CY554" s="40"/>
      <c r="CZ554" s="42"/>
      <c r="DA554" s="40"/>
      <c r="DB554" s="42"/>
      <c r="DC554" s="40"/>
      <c r="DD554" s="42"/>
      <c r="DE554" s="40"/>
      <c r="DF554" s="42"/>
      <c r="DG554" s="42"/>
      <c r="DH554" s="42"/>
    </row>
    <row r="555" spans="3:112">
      <c r="C555" s="147"/>
      <c r="D555" s="146"/>
      <c r="E555" s="147"/>
      <c r="F555" s="42"/>
      <c r="G555" s="151"/>
      <c r="H555" s="151"/>
      <c r="I555" s="151"/>
      <c r="J555" s="151"/>
      <c r="K555" s="151"/>
      <c r="L555" s="151"/>
      <c r="M555" s="151"/>
      <c r="N555" s="151"/>
      <c r="O555" s="45"/>
      <c r="P555" s="40"/>
      <c r="Q555" s="183"/>
      <c r="R555" s="40"/>
      <c r="S555" s="40"/>
      <c r="T555" s="40"/>
      <c r="U555" s="40"/>
      <c r="V555" s="40"/>
      <c r="W555" s="152"/>
      <c r="X555" s="153"/>
      <c r="Y555" s="70"/>
      <c r="Z555" s="157"/>
      <c r="AA555" s="157"/>
      <c r="AB555" s="45"/>
      <c r="AC555" s="145"/>
      <c r="AD555" s="40"/>
      <c r="AE555" s="42"/>
      <c r="AF555" s="42"/>
      <c r="AG555" s="42"/>
      <c r="AH555" s="146"/>
      <c r="AI555" s="42"/>
      <c r="AJ555" s="146"/>
      <c r="AK555" s="42"/>
      <c r="AL555" s="42"/>
      <c r="AM555" s="42"/>
      <c r="AN555" s="42"/>
      <c r="AO555" s="42"/>
      <c r="AP555" s="42"/>
      <c r="AQ555" s="42"/>
      <c r="AR555" s="40"/>
      <c r="AS555" s="42"/>
      <c r="AT555" s="40"/>
      <c r="AU555" s="42"/>
      <c r="AV555" s="40"/>
      <c r="AW555" s="42"/>
      <c r="AX555" s="40"/>
      <c r="AY555" s="42"/>
      <c r="AZ555" s="40"/>
      <c r="BA555" s="42"/>
      <c r="BB555" s="40"/>
      <c r="BC555" s="42"/>
      <c r="BD555" s="42"/>
      <c r="BE555" s="42"/>
      <c r="BF555" s="147"/>
      <c r="BG555" s="146"/>
      <c r="BH555" s="147"/>
      <c r="BI555" s="42"/>
      <c r="BJ555" s="151"/>
      <c r="BK555" s="151"/>
      <c r="BL555" s="151"/>
      <c r="BM555" s="151"/>
      <c r="BN555" s="151"/>
      <c r="BO555" s="151"/>
      <c r="BP555" s="151"/>
      <c r="BQ555" s="151"/>
      <c r="BR555" s="45"/>
      <c r="BS555" s="40"/>
      <c r="BT555" s="40"/>
      <c r="BU555" s="40"/>
      <c r="BV555" s="40"/>
      <c r="BW555" s="40"/>
      <c r="BX555" s="40"/>
      <c r="BY555" s="40"/>
      <c r="BZ555" s="152"/>
      <c r="CA555" s="153"/>
      <c r="CB555" s="70"/>
      <c r="CC555" s="157"/>
      <c r="CD555" s="157"/>
      <c r="CE555" s="45"/>
      <c r="CF555" s="145"/>
      <c r="CG555" s="40"/>
      <c r="CH555" s="42"/>
      <c r="CI555" s="42"/>
      <c r="CJ555" s="42"/>
      <c r="CK555" s="146"/>
      <c r="CL555" s="42"/>
      <c r="CM555" s="146"/>
      <c r="CN555" s="42"/>
      <c r="CO555" s="42"/>
      <c r="CP555" s="42"/>
      <c r="CQ555" s="42"/>
      <c r="CR555" s="42"/>
      <c r="CS555" s="42"/>
      <c r="CT555" s="42"/>
      <c r="CU555" s="40"/>
      <c r="CV555" s="42"/>
      <c r="CW555" s="40"/>
      <c r="CX555" s="42"/>
      <c r="CY555" s="40"/>
      <c r="CZ555" s="42"/>
      <c r="DA555" s="40"/>
      <c r="DB555" s="42"/>
      <c r="DC555" s="40"/>
      <c r="DD555" s="42"/>
      <c r="DE555" s="40"/>
      <c r="DF555" s="42"/>
      <c r="DG555" s="42"/>
      <c r="DH555" s="42"/>
    </row>
    <row r="556" spans="3:112">
      <c r="C556" s="147"/>
      <c r="D556" s="146"/>
      <c r="E556" s="147"/>
      <c r="F556" s="42"/>
      <c r="G556" s="151"/>
      <c r="H556" s="151"/>
      <c r="I556" s="151"/>
      <c r="J556" s="151"/>
      <c r="K556" s="151"/>
      <c r="L556" s="151"/>
      <c r="M556" s="151"/>
      <c r="N556" s="151"/>
      <c r="O556" s="45"/>
      <c r="P556" s="40"/>
      <c r="Q556" s="183"/>
      <c r="R556" s="40"/>
      <c r="S556" s="40"/>
      <c r="T556" s="40"/>
      <c r="U556" s="40"/>
      <c r="V556" s="40"/>
      <c r="W556" s="152"/>
      <c r="X556" s="153"/>
      <c r="Y556" s="70"/>
      <c r="Z556" s="157"/>
      <c r="AA556" s="157"/>
      <c r="AB556" s="45"/>
      <c r="AC556" s="145"/>
      <c r="AD556" s="40"/>
      <c r="AE556" s="42"/>
      <c r="AF556" s="42"/>
      <c r="AG556" s="42"/>
      <c r="AH556" s="146"/>
      <c r="AI556" s="42"/>
      <c r="AJ556" s="146"/>
      <c r="AK556" s="42"/>
      <c r="AL556" s="42"/>
      <c r="AM556" s="42"/>
      <c r="AN556" s="42"/>
      <c r="AO556" s="42"/>
      <c r="AP556" s="42"/>
      <c r="AQ556" s="42"/>
      <c r="AR556" s="40"/>
      <c r="AS556" s="42"/>
      <c r="AT556" s="40"/>
      <c r="AU556" s="42"/>
      <c r="AV556" s="40"/>
      <c r="AW556" s="42"/>
      <c r="AX556" s="40"/>
      <c r="AY556" s="42"/>
      <c r="AZ556" s="40"/>
      <c r="BA556" s="42"/>
      <c r="BB556" s="40"/>
      <c r="BC556" s="42"/>
      <c r="BD556" s="42"/>
      <c r="BE556" s="42"/>
      <c r="BF556" s="147"/>
      <c r="BG556" s="146"/>
      <c r="BH556" s="147"/>
      <c r="BI556" s="42"/>
      <c r="BJ556" s="151"/>
      <c r="BK556" s="151"/>
      <c r="BL556" s="151"/>
      <c r="BM556" s="151"/>
      <c r="BN556" s="151"/>
      <c r="BO556" s="151"/>
      <c r="BP556" s="151"/>
      <c r="BQ556" s="151"/>
      <c r="BR556" s="45"/>
      <c r="BS556" s="40"/>
      <c r="BT556" s="40"/>
      <c r="BU556" s="40"/>
      <c r="BV556" s="40"/>
      <c r="BW556" s="40"/>
      <c r="BX556" s="40"/>
      <c r="BY556" s="40"/>
      <c r="BZ556" s="152"/>
      <c r="CA556" s="153"/>
      <c r="CB556" s="70"/>
      <c r="CC556" s="157"/>
      <c r="CD556" s="157"/>
      <c r="CE556" s="45"/>
      <c r="CF556" s="145"/>
      <c r="CG556" s="40"/>
      <c r="CH556" s="42"/>
      <c r="CI556" s="42"/>
      <c r="CJ556" s="42"/>
      <c r="CK556" s="146"/>
      <c r="CL556" s="42"/>
      <c r="CM556" s="146"/>
      <c r="CN556" s="42"/>
      <c r="CO556" s="42"/>
      <c r="CP556" s="42"/>
      <c r="CQ556" s="42"/>
      <c r="CR556" s="42"/>
      <c r="CS556" s="42"/>
      <c r="CT556" s="42"/>
      <c r="CU556" s="40"/>
      <c r="CV556" s="42"/>
      <c r="CW556" s="40"/>
      <c r="CX556" s="42"/>
      <c r="CY556" s="40"/>
      <c r="CZ556" s="42"/>
      <c r="DA556" s="40"/>
      <c r="DB556" s="42"/>
      <c r="DC556" s="40"/>
      <c r="DD556" s="42"/>
      <c r="DE556" s="40"/>
      <c r="DF556" s="42"/>
      <c r="DG556" s="42"/>
      <c r="DH556" s="42"/>
    </row>
    <row r="557" spans="3:112">
      <c r="C557" s="147"/>
      <c r="D557" s="146"/>
      <c r="E557" s="147"/>
      <c r="F557" s="42"/>
      <c r="G557" s="151"/>
      <c r="H557" s="151"/>
      <c r="I557" s="151"/>
      <c r="J557" s="151"/>
      <c r="K557" s="151"/>
      <c r="L557" s="151"/>
      <c r="M557" s="151"/>
      <c r="N557" s="151"/>
      <c r="O557" s="45"/>
      <c r="P557" s="40"/>
      <c r="Q557" s="183"/>
      <c r="R557" s="40"/>
      <c r="S557" s="40"/>
      <c r="T557" s="40"/>
      <c r="U557" s="40"/>
      <c r="V557" s="40"/>
      <c r="W557" s="152"/>
      <c r="X557" s="153"/>
      <c r="Y557" s="70"/>
      <c r="Z557" s="157"/>
      <c r="AA557" s="157"/>
      <c r="AB557" s="45"/>
      <c r="AC557" s="145"/>
      <c r="AD557" s="40"/>
      <c r="AE557" s="42"/>
      <c r="AF557" s="42"/>
      <c r="AG557" s="42"/>
      <c r="AH557" s="146"/>
      <c r="AI557" s="42"/>
      <c r="AJ557" s="146"/>
      <c r="AK557" s="42"/>
      <c r="AL557" s="42"/>
      <c r="AM557" s="42"/>
      <c r="AN557" s="42"/>
      <c r="AO557" s="42"/>
      <c r="AP557" s="42"/>
      <c r="AQ557" s="42"/>
      <c r="AR557" s="40"/>
      <c r="AS557" s="42"/>
      <c r="AT557" s="40"/>
      <c r="AU557" s="42"/>
      <c r="AV557" s="40"/>
      <c r="AW557" s="42"/>
      <c r="AX557" s="40"/>
      <c r="AY557" s="42"/>
      <c r="AZ557" s="40"/>
      <c r="BA557" s="42"/>
      <c r="BB557" s="40"/>
      <c r="BC557" s="42"/>
      <c r="BD557" s="42"/>
      <c r="BE557" s="42"/>
      <c r="BF557" s="147"/>
      <c r="BG557" s="146"/>
      <c r="BH557" s="147"/>
      <c r="BI557" s="42"/>
      <c r="BJ557" s="151"/>
      <c r="BK557" s="151"/>
      <c r="BL557" s="151"/>
      <c r="BM557" s="151"/>
      <c r="BN557" s="151"/>
      <c r="BO557" s="151"/>
      <c r="BP557" s="151"/>
      <c r="BQ557" s="151"/>
      <c r="BR557" s="45"/>
      <c r="BS557" s="40"/>
      <c r="BT557" s="40"/>
      <c r="BU557" s="40"/>
      <c r="BV557" s="40"/>
      <c r="BW557" s="40"/>
      <c r="BX557" s="40"/>
      <c r="BY557" s="40"/>
      <c r="BZ557" s="152"/>
      <c r="CA557" s="153"/>
      <c r="CB557" s="70"/>
      <c r="CC557" s="157"/>
      <c r="CD557" s="157"/>
      <c r="CE557" s="45"/>
      <c r="CF557" s="145"/>
      <c r="CG557" s="40"/>
      <c r="CH557" s="42"/>
      <c r="CI557" s="42"/>
      <c r="CJ557" s="42"/>
      <c r="CK557" s="146"/>
      <c r="CL557" s="42"/>
      <c r="CM557" s="146"/>
      <c r="CN557" s="42"/>
      <c r="CO557" s="42"/>
      <c r="CP557" s="42"/>
      <c r="CQ557" s="42"/>
      <c r="CR557" s="42"/>
      <c r="CS557" s="42"/>
      <c r="CT557" s="42"/>
      <c r="CU557" s="40"/>
      <c r="CV557" s="42"/>
      <c r="CW557" s="40"/>
      <c r="CX557" s="42"/>
      <c r="CY557" s="40"/>
      <c r="CZ557" s="42"/>
      <c r="DA557" s="40"/>
      <c r="DB557" s="42"/>
      <c r="DC557" s="40"/>
      <c r="DD557" s="42"/>
      <c r="DE557" s="40"/>
      <c r="DF557" s="42"/>
      <c r="DG557" s="42"/>
      <c r="DH557" s="42"/>
    </row>
    <row r="558" spans="3:112">
      <c r="C558" s="147"/>
      <c r="D558" s="146"/>
      <c r="E558" s="147"/>
      <c r="F558" s="42"/>
      <c r="G558" s="151"/>
      <c r="H558" s="151"/>
      <c r="I558" s="151"/>
      <c r="J558" s="151"/>
      <c r="K558" s="151"/>
      <c r="L558" s="151"/>
      <c r="M558" s="151"/>
      <c r="N558" s="151"/>
      <c r="O558" s="45"/>
      <c r="P558" s="40"/>
      <c r="Q558" s="183"/>
      <c r="R558" s="40"/>
      <c r="S558" s="40"/>
      <c r="T558" s="40"/>
      <c r="U558" s="40"/>
      <c r="V558" s="40"/>
      <c r="W558" s="152"/>
      <c r="X558" s="153"/>
      <c r="Y558" s="70"/>
      <c r="Z558" s="157"/>
      <c r="AA558" s="157"/>
      <c r="AB558" s="45"/>
      <c r="AC558" s="145"/>
      <c r="AD558" s="40"/>
      <c r="AE558" s="42"/>
      <c r="AF558" s="42"/>
      <c r="AG558" s="42"/>
      <c r="AH558" s="146"/>
      <c r="AI558" s="42"/>
      <c r="AJ558" s="146"/>
      <c r="AK558" s="42"/>
      <c r="AL558" s="42"/>
      <c r="AM558" s="42"/>
      <c r="AN558" s="42"/>
      <c r="AO558" s="42"/>
      <c r="AP558" s="42"/>
      <c r="AQ558" s="42"/>
      <c r="AR558" s="40"/>
      <c r="AS558" s="42"/>
      <c r="AT558" s="40"/>
      <c r="AU558" s="42"/>
      <c r="AV558" s="40"/>
      <c r="AW558" s="42"/>
      <c r="AX558" s="40"/>
      <c r="AY558" s="42"/>
      <c r="AZ558" s="40"/>
      <c r="BA558" s="42"/>
      <c r="BB558" s="40"/>
      <c r="BC558" s="42"/>
      <c r="BD558" s="42"/>
      <c r="BE558" s="42"/>
      <c r="BF558" s="147"/>
      <c r="BG558" s="146"/>
      <c r="BH558" s="147"/>
      <c r="BI558" s="42"/>
      <c r="BJ558" s="151"/>
      <c r="BK558" s="151"/>
      <c r="BL558" s="151"/>
      <c r="BM558" s="151"/>
      <c r="BN558" s="151"/>
      <c r="BO558" s="151"/>
      <c r="BP558" s="151"/>
      <c r="BQ558" s="151"/>
      <c r="BR558" s="45"/>
      <c r="BS558" s="40"/>
      <c r="BT558" s="40"/>
      <c r="BU558" s="40"/>
      <c r="BV558" s="40"/>
      <c r="BW558" s="40"/>
      <c r="BX558" s="40"/>
      <c r="BY558" s="40"/>
      <c r="BZ558" s="152"/>
      <c r="CA558" s="153"/>
      <c r="CB558" s="70"/>
      <c r="CC558" s="157"/>
      <c r="CD558" s="157"/>
      <c r="CE558" s="45"/>
      <c r="CF558" s="145"/>
      <c r="CG558" s="40"/>
      <c r="CH558" s="42"/>
      <c r="CI558" s="42"/>
      <c r="CJ558" s="42"/>
      <c r="CK558" s="146"/>
      <c r="CL558" s="42"/>
      <c r="CM558" s="146"/>
      <c r="CN558" s="42"/>
      <c r="CO558" s="42"/>
      <c r="CP558" s="42"/>
      <c r="CQ558" s="42"/>
      <c r="CR558" s="42"/>
      <c r="CS558" s="42"/>
      <c r="CT558" s="42"/>
      <c r="CU558" s="40"/>
      <c r="CV558" s="42"/>
      <c r="CW558" s="40"/>
      <c r="CX558" s="42"/>
      <c r="CY558" s="40"/>
      <c r="CZ558" s="42"/>
      <c r="DA558" s="40"/>
      <c r="DB558" s="42"/>
      <c r="DC558" s="40"/>
      <c r="DD558" s="42"/>
      <c r="DE558" s="40"/>
      <c r="DF558" s="42"/>
      <c r="DG558" s="42"/>
      <c r="DH558" s="42"/>
    </row>
    <row r="559" spans="3:112">
      <c r="C559" s="147"/>
      <c r="D559" s="146"/>
      <c r="E559" s="147"/>
      <c r="F559" s="42"/>
      <c r="G559" s="151"/>
      <c r="H559" s="151"/>
      <c r="I559" s="151"/>
      <c r="J559" s="151"/>
      <c r="K559" s="151"/>
      <c r="L559" s="151"/>
      <c r="M559" s="151"/>
      <c r="N559" s="151"/>
      <c r="O559" s="45"/>
      <c r="P559" s="40"/>
      <c r="Q559" s="183"/>
      <c r="R559" s="40"/>
      <c r="S559" s="40"/>
      <c r="T559" s="40"/>
      <c r="U559" s="40"/>
      <c r="V559" s="40"/>
      <c r="W559" s="152"/>
      <c r="X559" s="153"/>
      <c r="Y559" s="70"/>
      <c r="Z559" s="157"/>
      <c r="AA559" s="157"/>
      <c r="AB559" s="45"/>
      <c r="AC559" s="145"/>
      <c r="AD559" s="40"/>
      <c r="AE559" s="42"/>
      <c r="AF559" s="42"/>
      <c r="AG559" s="42"/>
      <c r="AH559" s="146"/>
      <c r="AI559" s="42"/>
      <c r="AJ559" s="146"/>
      <c r="AK559" s="42"/>
      <c r="AL559" s="42"/>
      <c r="AM559" s="42"/>
      <c r="AN559" s="42"/>
      <c r="AO559" s="42"/>
      <c r="AP559" s="42"/>
      <c r="AQ559" s="42"/>
      <c r="AR559" s="40"/>
      <c r="AS559" s="42"/>
      <c r="AT559" s="40"/>
      <c r="AU559" s="42"/>
      <c r="AV559" s="40"/>
      <c r="AW559" s="42"/>
      <c r="AX559" s="40"/>
      <c r="AY559" s="42"/>
      <c r="AZ559" s="40"/>
      <c r="BA559" s="42"/>
      <c r="BB559" s="40"/>
      <c r="BC559" s="42"/>
      <c r="BD559" s="42"/>
      <c r="BE559" s="42"/>
      <c r="BF559" s="147"/>
      <c r="BG559" s="146"/>
      <c r="BH559" s="147"/>
      <c r="BI559" s="42"/>
      <c r="BJ559" s="151"/>
      <c r="BK559" s="151"/>
      <c r="BL559" s="151"/>
      <c r="BM559" s="151"/>
      <c r="BN559" s="151"/>
      <c r="BO559" s="151"/>
      <c r="BP559" s="151"/>
      <c r="BQ559" s="151"/>
      <c r="BR559" s="45"/>
      <c r="BS559" s="40"/>
      <c r="BT559" s="40"/>
      <c r="BU559" s="40"/>
      <c r="BV559" s="40"/>
      <c r="BW559" s="40"/>
      <c r="BX559" s="40"/>
      <c r="BY559" s="40"/>
      <c r="BZ559" s="152"/>
      <c r="CA559" s="153"/>
      <c r="CB559" s="70"/>
      <c r="CC559" s="157"/>
      <c r="CD559" s="157"/>
      <c r="CE559" s="45"/>
      <c r="CF559" s="145"/>
      <c r="CG559" s="40"/>
      <c r="CH559" s="42"/>
      <c r="CI559" s="42"/>
      <c r="CJ559" s="42"/>
      <c r="CK559" s="146"/>
      <c r="CL559" s="42"/>
      <c r="CM559" s="146"/>
      <c r="CN559" s="42"/>
      <c r="CO559" s="42"/>
      <c r="CP559" s="42"/>
      <c r="CQ559" s="42"/>
      <c r="CR559" s="42"/>
      <c r="CS559" s="42"/>
      <c r="CT559" s="42"/>
      <c r="CU559" s="40"/>
      <c r="CV559" s="42"/>
      <c r="CW559" s="40"/>
      <c r="CX559" s="42"/>
      <c r="CY559" s="40"/>
      <c r="CZ559" s="42"/>
      <c r="DA559" s="40"/>
      <c r="DB559" s="42"/>
      <c r="DC559" s="40"/>
      <c r="DD559" s="42"/>
      <c r="DE559" s="40"/>
      <c r="DF559" s="42"/>
      <c r="DG559" s="42"/>
      <c r="DH559" s="42"/>
    </row>
    <row r="560" spans="3:112">
      <c r="C560" s="147"/>
      <c r="D560" s="146"/>
      <c r="E560" s="147"/>
      <c r="F560" s="42"/>
      <c r="G560" s="151"/>
      <c r="H560" s="151"/>
      <c r="I560" s="151"/>
      <c r="J560" s="151"/>
      <c r="K560" s="151"/>
      <c r="L560" s="151"/>
      <c r="M560" s="151"/>
      <c r="N560" s="151"/>
      <c r="O560" s="45"/>
      <c r="P560" s="40"/>
      <c r="Q560" s="183"/>
      <c r="R560" s="40"/>
      <c r="S560" s="40"/>
      <c r="T560" s="40"/>
      <c r="U560" s="40"/>
      <c r="V560" s="40"/>
      <c r="W560" s="152"/>
      <c r="X560" s="153"/>
      <c r="Y560" s="70"/>
      <c r="Z560" s="157"/>
      <c r="AA560" s="157"/>
      <c r="AB560" s="45"/>
      <c r="AC560" s="145"/>
      <c r="AD560" s="40"/>
      <c r="AE560" s="42"/>
      <c r="AF560" s="42"/>
      <c r="AG560" s="42"/>
      <c r="AH560" s="146"/>
      <c r="AI560" s="42"/>
      <c r="AJ560" s="146"/>
      <c r="AK560" s="42"/>
      <c r="AL560" s="42"/>
      <c r="AM560" s="42"/>
      <c r="AN560" s="42"/>
      <c r="AO560" s="42"/>
      <c r="AP560" s="42"/>
      <c r="AQ560" s="42"/>
      <c r="AR560" s="40"/>
      <c r="AS560" s="42"/>
      <c r="AT560" s="40"/>
      <c r="AU560" s="42"/>
      <c r="AV560" s="40"/>
      <c r="AW560" s="42"/>
      <c r="AX560" s="40"/>
      <c r="AY560" s="42"/>
      <c r="AZ560" s="40"/>
      <c r="BA560" s="42"/>
      <c r="BB560" s="40"/>
      <c r="BC560" s="42"/>
      <c r="BD560" s="42"/>
      <c r="BE560" s="42"/>
      <c r="BF560" s="147"/>
      <c r="BG560" s="146"/>
      <c r="BH560" s="147"/>
      <c r="BI560" s="42"/>
      <c r="BJ560" s="151"/>
      <c r="BK560" s="151"/>
      <c r="BL560" s="151"/>
      <c r="BM560" s="151"/>
      <c r="BN560" s="151"/>
      <c r="BO560" s="151"/>
      <c r="BP560" s="151"/>
      <c r="BQ560" s="151"/>
      <c r="BR560" s="45"/>
      <c r="BS560" s="40"/>
      <c r="BT560" s="40"/>
      <c r="BU560" s="40"/>
      <c r="BV560" s="40"/>
      <c r="BW560" s="40"/>
      <c r="BX560" s="40"/>
      <c r="BY560" s="40"/>
      <c r="BZ560" s="152"/>
      <c r="CA560" s="153"/>
      <c r="CB560" s="70"/>
      <c r="CC560" s="157"/>
      <c r="CD560" s="157"/>
      <c r="CE560" s="45"/>
      <c r="CF560" s="145"/>
      <c r="CG560" s="40"/>
      <c r="CH560" s="42"/>
      <c r="CI560" s="42"/>
      <c r="CJ560" s="42"/>
      <c r="CK560" s="146"/>
      <c r="CL560" s="42"/>
      <c r="CM560" s="146"/>
      <c r="CN560" s="42"/>
      <c r="CO560" s="42"/>
      <c r="CP560" s="42"/>
      <c r="CQ560" s="42"/>
      <c r="CR560" s="42"/>
      <c r="CS560" s="42"/>
      <c r="CT560" s="42"/>
      <c r="CU560" s="40"/>
      <c r="CV560" s="42"/>
      <c r="CW560" s="40"/>
      <c r="CX560" s="42"/>
      <c r="CY560" s="40"/>
      <c r="CZ560" s="42"/>
      <c r="DA560" s="40"/>
      <c r="DB560" s="42"/>
      <c r="DC560" s="40"/>
      <c r="DD560" s="42"/>
      <c r="DE560" s="40"/>
      <c r="DF560" s="42"/>
      <c r="DG560" s="42"/>
      <c r="DH560" s="42"/>
    </row>
    <row r="561" spans="3:112">
      <c r="C561" s="147"/>
      <c r="D561" s="146"/>
      <c r="E561" s="147"/>
      <c r="F561" s="42"/>
      <c r="G561" s="151"/>
      <c r="H561" s="151"/>
      <c r="I561" s="151"/>
      <c r="J561" s="151"/>
      <c r="K561" s="151"/>
      <c r="L561" s="151"/>
      <c r="M561" s="151"/>
      <c r="N561" s="151"/>
      <c r="O561" s="45"/>
      <c r="P561" s="40"/>
      <c r="Q561" s="183"/>
      <c r="R561" s="40"/>
      <c r="S561" s="40"/>
      <c r="T561" s="40"/>
      <c r="U561" s="40"/>
      <c r="V561" s="40"/>
      <c r="W561" s="152"/>
      <c r="X561" s="153"/>
      <c r="Y561" s="70"/>
      <c r="Z561" s="157"/>
      <c r="AA561" s="157"/>
      <c r="AB561" s="45"/>
      <c r="AC561" s="145"/>
      <c r="AD561" s="40"/>
      <c r="AE561" s="42"/>
      <c r="AF561" s="42"/>
      <c r="AG561" s="42"/>
      <c r="AH561" s="146"/>
      <c r="AI561" s="42"/>
      <c r="AJ561" s="146"/>
      <c r="AK561" s="42"/>
      <c r="AL561" s="42"/>
      <c r="AM561" s="42"/>
      <c r="AN561" s="42"/>
      <c r="AO561" s="42"/>
      <c r="AP561" s="42"/>
      <c r="AQ561" s="42"/>
      <c r="AR561" s="40"/>
      <c r="AS561" s="42"/>
      <c r="AT561" s="40"/>
      <c r="AU561" s="42"/>
      <c r="AV561" s="40"/>
      <c r="AW561" s="42"/>
      <c r="AX561" s="40"/>
      <c r="AY561" s="42"/>
      <c r="AZ561" s="40"/>
      <c r="BA561" s="42"/>
      <c r="BB561" s="40"/>
      <c r="BC561" s="42"/>
      <c r="BD561" s="42"/>
      <c r="BE561" s="42"/>
      <c r="BF561" s="147"/>
      <c r="BG561" s="146"/>
      <c r="BH561" s="147"/>
      <c r="BI561" s="42"/>
      <c r="BJ561" s="151"/>
      <c r="BK561" s="151"/>
      <c r="BL561" s="151"/>
      <c r="BM561" s="151"/>
      <c r="BN561" s="151"/>
      <c r="BO561" s="151"/>
      <c r="BP561" s="151"/>
      <c r="BQ561" s="151"/>
      <c r="BR561" s="45"/>
      <c r="BS561" s="40"/>
      <c r="BT561" s="40"/>
      <c r="BU561" s="40"/>
      <c r="BV561" s="40"/>
      <c r="BW561" s="40"/>
      <c r="BX561" s="40"/>
      <c r="BY561" s="40"/>
      <c r="BZ561" s="152"/>
      <c r="CA561" s="153"/>
      <c r="CB561" s="70"/>
      <c r="CC561" s="157"/>
      <c r="CD561" s="157"/>
      <c r="CE561" s="45"/>
      <c r="CF561" s="145"/>
      <c r="CG561" s="40"/>
      <c r="CH561" s="42"/>
      <c r="CI561" s="42"/>
      <c r="CJ561" s="42"/>
      <c r="CK561" s="146"/>
      <c r="CL561" s="42"/>
      <c r="CM561" s="146"/>
      <c r="CN561" s="42"/>
      <c r="CO561" s="42"/>
      <c r="CP561" s="42"/>
      <c r="CQ561" s="42"/>
      <c r="CR561" s="42"/>
      <c r="CS561" s="42"/>
      <c r="CT561" s="42"/>
      <c r="CU561" s="40"/>
      <c r="CV561" s="42"/>
      <c r="CW561" s="40"/>
      <c r="CX561" s="42"/>
      <c r="CY561" s="40"/>
      <c r="CZ561" s="42"/>
      <c r="DA561" s="40"/>
      <c r="DB561" s="42"/>
      <c r="DC561" s="40"/>
      <c r="DD561" s="42"/>
      <c r="DE561" s="40"/>
      <c r="DF561" s="42"/>
      <c r="DG561" s="42"/>
      <c r="DH561" s="42"/>
    </row>
    <row r="562" spans="3:112">
      <c r="C562" s="147"/>
      <c r="D562" s="146"/>
      <c r="E562" s="147"/>
      <c r="F562" s="42"/>
      <c r="G562" s="151"/>
      <c r="H562" s="151"/>
      <c r="I562" s="151"/>
      <c r="J562" s="151"/>
      <c r="K562" s="151"/>
      <c r="L562" s="151"/>
      <c r="M562" s="151"/>
      <c r="N562" s="151"/>
      <c r="O562" s="45"/>
      <c r="P562" s="40"/>
      <c r="Q562" s="183"/>
      <c r="R562" s="40"/>
      <c r="S562" s="40"/>
      <c r="T562" s="40"/>
      <c r="U562" s="40"/>
      <c r="V562" s="40"/>
      <c r="W562" s="152"/>
      <c r="X562" s="153"/>
      <c r="Y562" s="70"/>
      <c r="Z562" s="157"/>
      <c r="AA562" s="157"/>
      <c r="AB562" s="45"/>
      <c r="AC562" s="145"/>
      <c r="AD562" s="40"/>
      <c r="AE562" s="42"/>
      <c r="AF562" s="42"/>
      <c r="AG562" s="42"/>
      <c r="AH562" s="146"/>
      <c r="AI562" s="42"/>
      <c r="AJ562" s="146"/>
      <c r="AK562" s="42"/>
      <c r="AL562" s="42"/>
      <c r="AM562" s="42"/>
      <c r="AN562" s="42"/>
      <c r="AO562" s="42"/>
      <c r="AP562" s="42"/>
      <c r="AQ562" s="42"/>
      <c r="AR562" s="40"/>
      <c r="AS562" s="42"/>
      <c r="AT562" s="40"/>
      <c r="AU562" s="42"/>
      <c r="AV562" s="40"/>
      <c r="AW562" s="42"/>
      <c r="AX562" s="40"/>
      <c r="AY562" s="42"/>
      <c r="AZ562" s="40"/>
      <c r="BA562" s="42"/>
      <c r="BB562" s="40"/>
      <c r="BC562" s="42"/>
      <c r="BD562" s="42"/>
      <c r="BE562" s="42"/>
      <c r="BF562" s="147"/>
      <c r="BG562" s="146"/>
      <c r="BH562" s="147"/>
      <c r="BI562" s="42"/>
      <c r="BJ562" s="151"/>
      <c r="BK562" s="151"/>
      <c r="BL562" s="151"/>
      <c r="BM562" s="151"/>
      <c r="BN562" s="151"/>
      <c r="BO562" s="151"/>
      <c r="BP562" s="151"/>
      <c r="BQ562" s="151"/>
      <c r="BR562" s="45"/>
      <c r="BS562" s="40"/>
      <c r="BT562" s="40"/>
      <c r="BU562" s="40"/>
      <c r="BV562" s="40"/>
      <c r="BW562" s="40"/>
      <c r="BX562" s="40"/>
      <c r="BY562" s="40"/>
      <c r="BZ562" s="152"/>
      <c r="CA562" s="153"/>
      <c r="CB562" s="70"/>
      <c r="CC562" s="157"/>
      <c r="CD562" s="157"/>
      <c r="CE562" s="45"/>
      <c r="CF562" s="145"/>
      <c r="CG562" s="40"/>
      <c r="CH562" s="42"/>
      <c r="CI562" s="42"/>
      <c r="CJ562" s="42"/>
      <c r="CK562" s="146"/>
      <c r="CL562" s="42"/>
      <c r="CM562" s="146"/>
      <c r="CN562" s="42"/>
      <c r="CO562" s="42"/>
      <c r="CP562" s="42"/>
      <c r="CQ562" s="42"/>
      <c r="CR562" s="42"/>
      <c r="CS562" s="42"/>
      <c r="CT562" s="42"/>
      <c r="CU562" s="40"/>
      <c r="CV562" s="42"/>
      <c r="CW562" s="40"/>
      <c r="CX562" s="42"/>
      <c r="CY562" s="40"/>
      <c r="CZ562" s="42"/>
      <c r="DA562" s="40"/>
      <c r="DB562" s="42"/>
      <c r="DC562" s="40"/>
      <c r="DD562" s="42"/>
      <c r="DE562" s="40"/>
      <c r="DF562" s="42"/>
      <c r="DG562" s="42"/>
      <c r="DH562" s="42"/>
    </row>
    <row r="563" spans="3:112">
      <c r="C563" s="147"/>
      <c r="D563" s="146"/>
      <c r="E563" s="147"/>
      <c r="F563" s="42"/>
      <c r="G563" s="151"/>
      <c r="H563" s="151"/>
      <c r="I563" s="151"/>
      <c r="J563" s="151"/>
      <c r="K563" s="151"/>
      <c r="L563" s="151"/>
      <c r="M563" s="151"/>
      <c r="N563" s="151"/>
      <c r="O563" s="45"/>
      <c r="P563" s="40"/>
      <c r="Q563" s="183"/>
      <c r="R563" s="40"/>
      <c r="S563" s="40"/>
      <c r="T563" s="40"/>
      <c r="U563" s="40"/>
      <c r="V563" s="40"/>
      <c r="W563" s="152"/>
      <c r="X563" s="153"/>
      <c r="Y563" s="70"/>
      <c r="Z563" s="157"/>
      <c r="AA563" s="157"/>
      <c r="AB563" s="45"/>
      <c r="AC563" s="145"/>
      <c r="AD563" s="40"/>
      <c r="AE563" s="42"/>
      <c r="AF563" s="42"/>
      <c r="AG563" s="42"/>
      <c r="AH563" s="146"/>
      <c r="AI563" s="42"/>
      <c r="AJ563" s="146"/>
      <c r="AK563" s="42"/>
      <c r="AL563" s="42"/>
      <c r="AM563" s="42"/>
      <c r="AN563" s="42"/>
      <c r="AO563" s="42"/>
      <c r="AP563" s="42"/>
      <c r="AQ563" s="42"/>
      <c r="AR563" s="40"/>
      <c r="AS563" s="42"/>
      <c r="AT563" s="40"/>
      <c r="AU563" s="42"/>
      <c r="AV563" s="40"/>
      <c r="AW563" s="42"/>
      <c r="AX563" s="40"/>
      <c r="AY563" s="42"/>
      <c r="AZ563" s="40"/>
      <c r="BA563" s="42"/>
      <c r="BB563" s="40"/>
      <c r="BC563" s="42"/>
      <c r="BD563" s="42"/>
      <c r="BE563" s="42"/>
      <c r="BF563" s="147"/>
      <c r="BG563" s="146"/>
      <c r="BH563" s="147"/>
      <c r="BI563" s="42"/>
      <c r="BJ563" s="151"/>
      <c r="BK563" s="151"/>
      <c r="BL563" s="151"/>
      <c r="BM563" s="151"/>
      <c r="BN563" s="151"/>
      <c r="BO563" s="151"/>
      <c r="BP563" s="151"/>
      <c r="BQ563" s="151"/>
      <c r="BR563" s="45"/>
      <c r="BS563" s="40"/>
      <c r="BT563" s="40"/>
      <c r="BU563" s="40"/>
      <c r="BV563" s="40"/>
      <c r="BW563" s="40"/>
      <c r="BX563" s="40"/>
      <c r="BY563" s="40"/>
      <c r="BZ563" s="152"/>
      <c r="CA563" s="153"/>
      <c r="CB563" s="70"/>
      <c r="CC563" s="157"/>
      <c r="CD563" s="157"/>
      <c r="CE563" s="45"/>
      <c r="CF563" s="145"/>
      <c r="CG563" s="40"/>
      <c r="CH563" s="42"/>
      <c r="CI563" s="42"/>
      <c r="CJ563" s="42"/>
      <c r="CK563" s="146"/>
      <c r="CL563" s="42"/>
      <c r="CM563" s="146"/>
      <c r="CN563" s="42"/>
      <c r="CO563" s="42"/>
      <c r="CP563" s="42"/>
      <c r="CQ563" s="42"/>
      <c r="CR563" s="42"/>
      <c r="CS563" s="42"/>
      <c r="CT563" s="42"/>
      <c r="CU563" s="40"/>
      <c r="CV563" s="42"/>
      <c r="CW563" s="40"/>
      <c r="CX563" s="42"/>
      <c r="CY563" s="40"/>
      <c r="CZ563" s="42"/>
      <c r="DA563" s="40"/>
      <c r="DB563" s="42"/>
      <c r="DC563" s="40"/>
      <c r="DD563" s="42"/>
      <c r="DE563" s="40"/>
      <c r="DF563" s="42"/>
      <c r="DG563" s="42"/>
      <c r="DH563" s="42"/>
    </row>
    <row r="564" spans="3:112">
      <c r="C564" s="147"/>
      <c r="D564" s="146"/>
      <c r="E564" s="147"/>
      <c r="F564" s="42"/>
      <c r="G564" s="151"/>
      <c r="H564" s="151"/>
      <c r="I564" s="151"/>
      <c r="J564" s="151"/>
      <c r="K564" s="151"/>
      <c r="L564" s="151"/>
      <c r="M564" s="151"/>
      <c r="N564" s="151"/>
      <c r="O564" s="45"/>
      <c r="P564" s="40"/>
      <c r="Q564" s="183"/>
      <c r="R564" s="40"/>
      <c r="S564" s="40"/>
      <c r="T564" s="40"/>
      <c r="U564" s="40"/>
      <c r="V564" s="40"/>
      <c r="W564" s="152"/>
      <c r="X564" s="153"/>
      <c r="Y564" s="70"/>
      <c r="Z564" s="157"/>
      <c r="AA564" s="157"/>
      <c r="AB564" s="45"/>
      <c r="AC564" s="145"/>
      <c r="AD564" s="40"/>
      <c r="AE564" s="42"/>
      <c r="AF564" s="42"/>
      <c r="AG564" s="42"/>
      <c r="AH564" s="146"/>
      <c r="AI564" s="42"/>
      <c r="AJ564" s="146"/>
      <c r="AK564" s="42"/>
      <c r="AL564" s="42"/>
      <c r="AM564" s="42"/>
      <c r="AN564" s="42"/>
      <c r="AO564" s="42"/>
      <c r="AP564" s="42"/>
      <c r="AQ564" s="42"/>
      <c r="AR564" s="40"/>
      <c r="AS564" s="42"/>
      <c r="AT564" s="40"/>
      <c r="AU564" s="42"/>
      <c r="AV564" s="40"/>
      <c r="AW564" s="42"/>
      <c r="AX564" s="40"/>
      <c r="AY564" s="42"/>
      <c r="AZ564" s="40"/>
      <c r="BA564" s="42"/>
      <c r="BB564" s="40"/>
      <c r="BC564" s="42"/>
      <c r="BD564" s="42"/>
      <c r="BE564" s="42"/>
      <c r="BF564" s="147"/>
      <c r="BG564" s="146"/>
      <c r="BH564" s="147"/>
      <c r="BI564" s="42"/>
      <c r="BJ564" s="151"/>
      <c r="BK564" s="151"/>
      <c r="BL564" s="151"/>
      <c r="BM564" s="151"/>
      <c r="BN564" s="151"/>
      <c r="BO564" s="151"/>
      <c r="BP564" s="151"/>
      <c r="BQ564" s="151"/>
      <c r="BR564" s="45"/>
      <c r="BS564" s="40"/>
      <c r="BT564" s="40"/>
      <c r="BU564" s="40"/>
      <c r="BV564" s="40"/>
      <c r="BW564" s="40"/>
      <c r="BX564" s="40"/>
      <c r="BY564" s="40"/>
      <c r="BZ564" s="152"/>
      <c r="CA564" s="153"/>
      <c r="CB564" s="70"/>
      <c r="CC564" s="157"/>
      <c r="CD564" s="157"/>
      <c r="CE564" s="45"/>
      <c r="CF564" s="145"/>
      <c r="CG564" s="40"/>
      <c r="CH564" s="42"/>
      <c r="CI564" s="42"/>
      <c r="CJ564" s="42"/>
      <c r="CK564" s="146"/>
      <c r="CL564" s="42"/>
      <c r="CM564" s="146"/>
      <c r="CN564" s="42"/>
      <c r="CO564" s="42"/>
      <c r="CP564" s="42"/>
      <c r="CQ564" s="42"/>
      <c r="CR564" s="42"/>
      <c r="CS564" s="42"/>
      <c r="CT564" s="42"/>
      <c r="CU564" s="40"/>
      <c r="CV564" s="42"/>
      <c r="CW564" s="40"/>
      <c r="CX564" s="42"/>
      <c r="CY564" s="40"/>
      <c r="CZ564" s="42"/>
      <c r="DA564" s="40"/>
      <c r="DB564" s="42"/>
      <c r="DC564" s="40"/>
      <c r="DD564" s="42"/>
      <c r="DE564" s="40"/>
      <c r="DF564" s="42"/>
      <c r="DG564" s="42"/>
      <c r="DH564" s="42"/>
    </row>
    <row r="565" spans="3:112">
      <c r="C565" s="147"/>
      <c r="D565" s="146"/>
      <c r="E565" s="147"/>
      <c r="F565" s="42"/>
      <c r="G565" s="151"/>
      <c r="H565" s="151"/>
      <c r="I565" s="151"/>
      <c r="J565" s="151"/>
      <c r="K565" s="151"/>
      <c r="L565" s="151"/>
      <c r="M565" s="151"/>
      <c r="N565" s="151"/>
      <c r="O565" s="45"/>
      <c r="P565" s="40"/>
      <c r="Q565" s="183"/>
      <c r="R565" s="40"/>
      <c r="S565" s="40"/>
      <c r="T565" s="40"/>
      <c r="U565" s="40"/>
      <c r="V565" s="40"/>
      <c r="W565" s="152"/>
      <c r="X565" s="153"/>
      <c r="Y565" s="70"/>
      <c r="Z565" s="157"/>
      <c r="AA565" s="157"/>
      <c r="AB565" s="45"/>
      <c r="AC565" s="145"/>
      <c r="AD565" s="40"/>
      <c r="AE565" s="42"/>
      <c r="AF565" s="42"/>
      <c r="AG565" s="42"/>
      <c r="AH565" s="146"/>
      <c r="AI565" s="42"/>
      <c r="AJ565" s="146"/>
      <c r="AK565" s="42"/>
      <c r="AL565" s="42"/>
      <c r="AM565" s="42"/>
      <c r="AN565" s="42"/>
      <c r="AO565" s="42"/>
      <c r="AP565" s="42"/>
      <c r="AQ565" s="42"/>
      <c r="AR565" s="40"/>
      <c r="AS565" s="42"/>
      <c r="AT565" s="40"/>
      <c r="AU565" s="42"/>
      <c r="AV565" s="40"/>
      <c r="AW565" s="42"/>
      <c r="AX565" s="40"/>
      <c r="AY565" s="42"/>
      <c r="AZ565" s="40"/>
      <c r="BA565" s="42"/>
      <c r="BB565" s="40"/>
      <c r="BC565" s="42"/>
      <c r="BD565" s="42"/>
      <c r="BE565" s="42"/>
      <c r="BF565" s="147"/>
      <c r="BG565" s="146"/>
      <c r="BH565" s="147"/>
      <c r="BI565" s="42"/>
      <c r="BJ565" s="151"/>
      <c r="BK565" s="151"/>
      <c r="BL565" s="151"/>
      <c r="BM565" s="151"/>
      <c r="BN565" s="151"/>
      <c r="BO565" s="151"/>
      <c r="BP565" s="151"/>
      <c r="BQ565" s="151"/>
      <c r="BR565" s="45"/>
      <c r="BS565" s="40"/>
      <c r="BT565" s="40"/>
      <c r="BU565" s="40"/>
      <c r="BV565" s="40"/>
      <c r="BW565" s="40"/>
      <c r="BX565" s="40"/>
      <c r="BY565" s="40"/>
      <c r="BZ565" s="152"/>
      <c r="CA565" s="153"/>
      <c r="CB565" s="70"/>
      <c r="CC565" s="157"/>
      <c r="CD565" s="157"/>
      <c r="CE565" s="45"/>
      <c r="CF565" s="145"/>
      <c r="CG565" s="40"/>
      <c r="CH565" s="42"/>
      <c r="CI565" s="42"/>
      <c r="CJ565" s="42"/>
      <c r="CK565" s="146"/>
      <c r="CL565" s="42"/>
      <c r="CM565" s="146"/>
      <c r="CN565" s="42"/>
      <c r="CO565" s="42"/>
      <c r="CP565" s="42"/>
      <c r="CQ565" s="42"/>
      <c r="CR565" s="42"/>
      <c r="CS565" s="42"/>
      <c r="CT565" s="42"/>
      <c r="CU565" s="40"/>
      <c r="CV565" s="42"/>
      <c r="CW565" s="40"/>
      <c r="CX565" s="42"/>
      <c r="CY565" s="40"/>
      <c r="CZ565" s="42"/>
      <c r="DA565" s="40"/>
      <c r="DB565" s="42"/>
      <c r="DC565" s="40"/>
      <c r="DD565" s="42"/>
      <c r="DE565" s="40"/>
      <c r="DF565" s="42"/>
      <c r="DG565" s="42"/>
      <c r="DH565" s="42"/>
    </row>
    <row r="566" spans="3:112">
      <c r="C566" s="147"/>
      <c r="D566" s="146"/>
      <c r="E566" s="147"/>
      <c r="F566" s="42"/>
      <c r="G566" s="151"/>
      <c r="H566" s="151"/>
      <c r="I566" s="151"/>
      <c r="J566" s="151"/>
      <c r="K566" s="151"/>
      <c r="L566" s="151"/>
      <c r="M566" s="151"/>
      <c r="N566" s="151"/>
      <c r="O566" s="45"/>
      <c r="P566" s="40"/>
      <c r="Q566" s="183"/>
      <c r="R566" s="40"/>
      <c r="S566" s="40"/>
      <c r="T566" s="40"/>
      <c r="U566" s="40"/>
      <c r="V566" s="40"/>
      <c r="W566" s="152"/>
      <c r="X566" s="153"/>
      <c r="Y566" s="70"/>
      <c r="Z566" s="157"/>
      <c r="AA566" s="157"/>
      <c r="AB566" s="45"/>
      <c r="AC566" s="145"/>
      <c r="AD566" s="40"/>
      <c r="AE566" s="42"/>
      <c r="AF566" s="42"/>
      <c r="AG566" s="42"/>
      <c r="AH566" s="146"/>
      <c r="AI566" s="42"/>
      <c r="AJ566" s="146"/>
      <c r="AK566" s="42"/>
      <c r="AL566" s="42"/>
      <c r="AM566" s="42"/>
      <c r="AN566" s="42"/>
      <c r="AO566" s="42"/>
      <c r="AP566" s="42"/>
      <c r="AQ566" s="42"/>
      <c r="AR566" s="40"/>
      <c r="AS566" s="42"/>
      <c r="AT566" s="40"/>
      <c r="AU566" s="42"/>
      <c r="AV566" s="40"/>
      <c r="AW566" s="42"/>
      <c r="AX566" s="40"/>
      <c r="AY566" s="42"/>
      <c r="AZ566" s="40"/>
      <c r="BA566" s="42"/>
      <c r="BB566" s="40"/>
      <c r="BC566" s="42"/>
      <c r="BD566" s="42"/>
      <c r="BE566" s="42"/>
      <c r="BF566" s="147"/>
      <c r="BG566" s="146"/>
      <c r="BH566" s="147"/>
      <c r="BI566" s="42"/>
      <c r="BJ566" s="151"/>
      <c r="BK566" s="151"/>
      <c r="BL566" s="151"/>
      <c r="BM566" s="151"/>
      <c r="BN566" s="151"/>
      <c r="BO566" s="151"/>
      <c r="BP566" s="151"/>
      <c r="BQ566" s="151"/>
      <c r="BR566" s="45"/>
      <c r="BS566" s="40"/>
      <c r="BT566" s="40"/>
      <c r="BU566" s="40"/>
      <c r="BV566" s="40"/>
      <c r="BW566" s="40"/>
      <c r="BX566" s="40"/>
      <c r="BY566" s="40"/>
      <c r="BZ566" s="152"/>
      <c r="CA566" s="153"/>
      <c r="CB566" s="70"/>
      <c r="CC566" s="157"/>
      <c r="CD566" s="157"/>
      <c r="CE566" s="45"/>
      <c r="CF566" s="145"/>
      <c r="CG566" s="40"/>
      <c r="CH566" s="42"/>
      <c r="CI566" s="42"/>
      <c r="CJ566" s="42"/>
      <c r="CK566" s="146"/>
      <c r="CL566" s="42"/>
      <c r="CM566" s="146"/>
      <c r="CN566" s="42"/>
      <c r="CO566" s="42"/>
      <c r="CP566" s="42"/>
      <c r="CQ566" s="42"/>
      <c r="CR566" s="42"/>
      <c r="CS566" s="42"/>
      <c r="CT566" s="42"/>
      <c r="CU566" s="40"/>
      <c r="CV566" s="42"/>
      <c r="CW566" s="40"/>
      <c r="CX566" s="42"/>
      <c r="CY566" s="40"/>
      <c r="CZ566" s="42"/>
      <c r="DA566" s="40"/>
      <c r="DB566" s="42"/>
      <c r="DC566" s="40"/>
      <c r="DD566" s="42"/>
      <c r="DE566" s="40"/>
      <c r="DF566" s="42"/>
      <c r="DG566" s="42"/>
      <c r="DH566" s="42"/>
    </row>
    <row r="567" spans="3:112">
      <c r="C567" s="147"/>
      <c r="D567" s="146"/>
      <c r="E567" s="147"/>
      <c r="F567" s="42"/>
      <c r="G567" s="151"/>
      <c r="H567" s="151"/>
      <c r="I567" s="151"/>
      <c r="J567" s="151"/>
      <c r="K567" s="151"/>
      <c r="L567" s="151"/>
      <c r="M567" s="151"/>
      <c r="N567" s="151"/>
      <c r="O567" s="45"/>
      <c r="P567" s="40"/>
      <c r="Q567" s="183"/>
      <c r="R567" s="40"/>
      <c r="S567" s="40"/>
      <c r="T567" s="40"/>
      <c r="U567" s="40"/>
      <c r="V567" s="40"/>
      <c r="W567" s="152"/>
      <c r="X567" s="153"/>
      <c r="Y567" s="70"/>
      <c r="Z567" s="157"/>
      <c r="AA567" s="157"/>
      <c r="AB567" s="45"/>
      <c r="AC567" s="145"/>
      <c r="AD567" s="40"/>
      <c r="AE567" s="42"/>
      <c r="AF567" s="42"/>
      <c r="AG567" s="42"/>
      <c r="AH567" s="146"/>
      <c r="AI567" s="42"/>
      <c r="AJ567" s="146"/>
      <c r="AK567" s="42"/>
      <c r="AL567" s="42"/>
      <c r="AM567" s="42"/>
      <c r="AN567" s="42"/>
      <c r="AO567" s="42"/>
      <c r="AP567" s="42"/>
      <c r="AQ567" s="42"/>
      <c r="AR567" s="40"/>
      <c r="AS567" s="42"/>
      <c r="AT567" s="40"/>
      <c r="AU567" s="42"/>
      <c r="AV567" s="40"/>
      <c r="AW567" s="42"/>
      <c r="AX567" s="40"/>
      <c r="AY567" s="42"/>
      <c r="AZ567" s="40"/>
      <c r="BA567" s="42"/>
      <c r="BB567" s="40"/>
      <c r="BC567" s="42"/>
      <c r="BD567" s="42"/>
      <c r="BE567" s="42"/>
      <c r="BF567" s="147"/>
      <c r="BG567" s="146"/>
      <c r="BH567" s="147"/>
      <c r="BI567" s="42"/>
      <c r="BJ567" s="151"/>
      <c r="BK567" s="151"/>
      <c r="BL567" s="151"/>
      <c r="BM567" s="151"/>
      <c r="BN567" s="151"/>
      <c r="BO567" s="151"/>
      <c r="BP567" s="151"/>
      <c r="BQ567" s="151"/>
      <c r="BR567" s="45"/>
      <c r="BS567" s="40"/>
      <c r="BT567" s="40"/>
      <c r="BU567" s="40"/>
      <c r="BV567" s="40"/>
      <c r="BW567" s="40"/>
      <c r="BX567" s="40"/>
      <c r="BY567" s="40"/>
      <c r="BZ567" s="152"/>
      <c r="CA567" s="153"/>
      <c r="CB567" s="70"/>
      <c r="CC567" s="157"/>
      <c r="CD567" s="157"/>
      <c r="CE567" s="45"/>
      <c r="CF567" s="145"/>
      <c r="CG567" s="40"/>
      <c r="CH567" s="42"/>
      <c r="CI567" s="42"/>
      <c r="CJ567" s="42"/>
      <c r="CK567" s="146"/>
      <c r="CL567" s="42"/>
      <c r="CM567" s="146"/>
      <c r="CN567" s="42"/>
      <c r="CO567" s="42"/>
      <c r="CP567" s="42"/>
      <c r="CQ567" s="42"/>
      <c r="CR567" s="42"/>
      <c r="CS567" s="42"/>
      <c r="CT567" s="42"/>
      <c r="CU567" s="40"/>
      <c r="CV567" s="42"/>
      <c r="CW567" s="40"/>
      <c r="CX567" s="42"/>
      <c r="CY567" s="40"/>
      <c r="CZ567" s="42"/>
      <c r="DA567" s="40"/>
      <c r="DB567" s="42"/>
      <c r="DC567" s="40"/>
      <c r="DD567" s="42"/>
      <c r="DE567" s="40"/>
      <c r="DF567" s="42"/>
      <c r="DG567" s="42"/>
      <c r="DH567" s="42"/>
    </row>
    <row r="568" spans="3:112">
      <c r="C568" s="147"/>
      <c r="D568" s="146"/>
      <c r="E568" s="147"/>
      <c r="F568" s="42"/>
      <c r="G568" s="151"/>
      <c r="H568" s="151"/>
      <c r="I568" s="151"/>
      <c r="J568" s="151"/>
      <c r="K568" s="151"/>
      <c r="L568" s="151"/>
      <c r="M568" s="151"/>
      <c r="N568" s="151"/>
      <c r="O568" s="45"/>
      <c r="P568" s="40"/>
      <c r="Q568" s="183"/>
      <c r="R568" s="40"/>
      <c r="S568" s="40"/>
      <c r="T568" s="40"/>
      <c r="U568" s="40"/>
      <c r="V568" s="40"/>
      <c r="W568" s="152"/>
      <c r="X568" s="153"/>
      <c r="Y568" s="70"/>
      <c r="Z568" s="157"/>
      <c r="AA568" s="157"/>
      <c r="AB568" s="45"/>
      <c r="AC568" s="145"/>
      <c r="AD568" s="40"/>
      <c r="AE568" s="42"/>
      <c r="AF568" s="42"/>
      <c r="AG568" s="42"/>
      <c r="AH568" s="146"/>
      <c r="AI568" s="42"/>
      <c r="AJ568" s="146"/>
      <c r="AK568" s="42"/>
      <c r="AL568" s="42"/>
      <c r="AM568" s="42"/>
      <c r="AN568" s="42"/>
      <c r="AO568" s="42"/>
      <c r="AP568" s="42"/>
      <c r="AQ568" s="42"/>
      <c r="AR568" s="40"/>
      <c r="AS568" s="42"/>
      <c r="AT568" s="40"/>
      <c r="AU568" s="42"/>
      <c r="AV568" s="40"/>
      <c r="AW568" s="42"/>
      <c r="AX568" s="40"/>
      <c r="AY568" s="42"/>
      <c r="AZ568" s="40"/>
      <c r="BA568" s="42"/>
      <c r="BB568" s="40"/>
      <c r="BC568" s="42"/>
      <c r="BD568" s="42"/>
      <c r="BE568" s="42"/>
      <c r="BF568" s="147"/>
      <c r="BG568" s="146"/>
      <c r="BH568" s="147"/>
      <c r="BI568" s="42"/>
      <c r="BJ568" s="151"/>
      <c r="BK568" s="151"/>
      <c r="BL568" s="151"/>
      <c r="BM568" s="151"/>
      <c r="BN568" s="151"/>
      <c r="BO568" s="151"/>
      <c r="BP568" s="151"/>
      <c r="BQ568" s="151"/>
      <c r="BR568" s="45"/>
      <c r="BS568" s="40"/>
      <c r="BT568" s="40"/>
      <c r="BU568" s="40"/>
      <c r="BV568" s="40"/>
      <c r="BW568" s="40"/>
      <c r="BX568" s="40"/>
      <c r="BY568" s="40"/>
      <c r="BZ568" s="152"/>
      <c r="CA568" s="153"/>
      <c r="CB568" s="70"/>
      <c r="CC568" s="157"/>
      <c r="CD568" s="157"/>
      <c r="CE568" s="45"/>
      <c r="CF568" s="145"/>
      <c r="CG568" s="40"/>
      <c r="CH568" s="42"/>
      <c r="CI568" s="42"/>
      <c r="CJ568" s="42"/>
      <c r="CK568" s="146"/>
      <c r="CL568" s="42"/>
      <c r="CM568" s="146"/>
      <c r="CN568" s="42"/>
      <c r="CO568" s="42"/>
      <c r="CP568" s="42"/>
      <c r="CQ568" s="42"/>
      <c r="CR568" s="42"/>
      <c r="CS568" s="42"/>
      <c r="CT568" s="42"/>
      <c r="CU568" s="40"/>
      <c r="CV568" s="42"/>
      <c r="CW568" s="40"/>
      <c r="CX568" s="42"/>
      <c r="CY568" s="40"/>
      <c r="CZ568" s="42"/>
      <c r="DA568" s="40"/>
      <c r="DB568" s="42"/>
      <c r="DC568" s="40"/>
      <c r="DD568" s="42"/>
      <c r="DE568" s="40"/>
      <c r="DF568" s="42"/>
      <c r="DG568" s="42"/>
      <c r="DH568" s="42"/>
    </row>
    <row r="569" spans="3:112">
      <c r="C569" s="147"/>
      <c r="D569" s="146"/>
      <c r="E569" s="147"/>
      <c r="F569" s="42"/>
      <c r="G569" s="151"/>
      <c r="H569" s="151"/>
      <c r="I569" s="151"/>
      <c r="J569" s="151"/>
      <c r="K569" s="151"/>
      <c r="L569" s="151"/>
      <c r="M569" s="151"/>
      <c r="N569" s="151"/>
      <c r="O569" s="45"/>
      <c r="P569" s="40"/>
      <c r="Q569" s="183"/>
      <c r="R569" s="40"/>
      <c r="S569" s="40"/>
      <c r="T569" s="40"/>
      <c r="U569" s="40"/>
      <c r="V569" s="40"/>
      <c r="W569" s="152"/>
      <c r="X569" s="153"/>
      <c r="Y569" s="70"/>
      <c r="Z569" s="157"/>
      <c r="AA569" s="157"/>
      <c r="AB569" s="45"/>
      <c r="AC569" s="145"/>
      <c r="AD569" s="40"/>
      <c r="AE569" s="42"/>
      <c r="AF569" s="42"/>
      <c r="AG569" s="42"/>
      <c r="AH569" s="146"/>
      <c r="AI569" s="42"/>
      <c r="AJ569" s="146"/>
      <c r="AK569" s="42"/>
      <c r="AL569" s="42"/>
      <c r="AM569" s="42"/>
      <c r="AN569" s="42"/>
      <c r="AO569" s="42"/>
      <c r="AP569" s="42"/>
      <c r="AQ569" s="42"/>
      <c r="AR569" s="40"/>
      <c r="AS569" s="42"/>
      <c r="AT569" s="40"/>
      <c r="AU569" s="42"/>
      <c r="AV569" s="40"/>
      <c r="AW569" s="42"/>
      <c r="AX569" s="40"/>
      <c r="AY569" s="42"/>
      <c r="AZ569" s="40"/>
      <c r="BA569" s="42"/>
      <c r="BB569" s="40"/>
      <c r="BC569" s="42"/>
      <c r="BD569" s="42"/>
      <c r="BE569" s="42"/>
      <c r="BF569" s="147"/>
      <c r="BG569" s="146"/>
      <c r="BH569" s="147"/>
      <c r="BI569" s="42"/>
      <c r="BJ569" s="151"/>
      <c r="BK569" s="151"/>
      <c r="BL569" s="151"/>
      <c r="BM569" s="151"/>
      <c r="BN569" s="151"/>
      <c r="BO569" s="151"/>
      <c r="BP569" s="151"/>
      <c r="BQ569" s="151"/>
      <c r="BR569" s="45"/>
      <c r="BS569" s="40"/>
      <c r="BT569" s="40"/>
      <c r="BU569" s="40"/>
      <c r="BV569" s="40"/>
      <c r="BW569" s="40"/>
      <c r="BX569" s="40"/>
      <c r="BY569" s="40"/>
      <c r="BZ569" s="152"/>
      <c r="CA569" s="153"/>
      <c r="CB569" s="70"/>
      <c r="CC569" s="157"/>
      <c r="CD569" s="157"/>
      <c r="CE569" s="45"/>
      <c r="CF569" s="145"/>
      <c r="CG569" s="40"/>
      <c r="CH569" s="42"/>
      <c r="CI569" s="42"/>
      <c r="CJ569" s="42"/>
      <c r="CK569" s="146"/>
      <c r="CL569" s="42"/>
      <c r="CM569" s="146"/>
      <c r="CN569" s="42"/>
      <c r="CO569" s="42"/>
      <c r="CP569" s="42"/>
      <c r="CQ569" s="42"/>
      <c r="CR569" s="42"/>
      <c r="CS569" s="42"/>
      <c r="CT569" s="42"/>
      <c r="CU569" s="40"/>
      <c r="CV569" s="42"/>
      <c r="CW569" s="40"/>
      <c r="CX569" s="42"/>
      <c r="CY569" s="40"/>
      <c r="CZ569" s="42"/>
      <c r="DA569" s="40"/>
      <c r="DB569" s="42"/>
      <c r="DC569" s="40"/>
      <c r="DD569" s="42"/>
      <c r="DE569" s="40"/>
      <c r="DF569" s="42"/>
      <c r="DG569" s="42"/>
      <c r="DH569" s="42"/>
    </row>
    <row r="570" spans="3:112">
      <c r="C570" s="147"/>
      <c r="D570" s="146"/>
      <c r="E570" s="147"/>
      <c r="F570" s="42"/>
      <c r="G570" s="151"/>
      <c r="H570" s="151"/>
      <c r="I570" s="151"/>
      <c r="J570" s="151"/>
      <c r="K570" s="151"/>
      <c r="L570" s="151"/>
      <c r="M570" s="151"/>
      <c r="N570" s="151"/>
      <c r="O570" s="45"/>
      <c r="P570" s="40"/>
      <c r="Q570" s="183"/>
      <c r="R570" s="40"/>
      <c r="S570" s="40"/>
      <c r="T570" s="40"/>
      <c r="U570" s="40"/>
      <c r="V570" s="40"/>
      <c r="W570" s="152"/>
      <c r="X570" s="153"/>
      <c r="Y570" s="70"/>
      <c r="Z570" s="157"/>
      <c r="AA570" s="157"/>
      <c r="AB570" s="45"/>
      <c r="AC570" s="145"/>
      <c r="AD570" s="40"/>
      <c r="AE570" s="42"/>
      <c r="AF570" s="42"/>
      <c r="AG570" s="42"/>
      <c r="AH570" s="146"/>
      <c r="AI570" s="42"/>
      <c r="AJ570" s="146"/>
      <c r="AK570" s="42"/>
      <c r="AL570" s="42"/>
      <c r="AM570" s="42"/>
      <c r="AN570" s="42"/>
      <c r="AO570" s="42"/>
      <c r="AP570" s="42"/>
      <c r="AQ570" s="42"/>
      <c r="AR570" s="40"/>
      <c r="AS570" s="42"/>
      <c r="AT570" s="40"/>
      <c r="AU570" s="42"/>
      <c r="AV570" s="40"/>
      <c r="AW570" s="42"/>
      <c r="AX570" s="40"/>
      <c r="AY570" s="42"/>
      <c r="AZ570" s="40"/>
      <c r="BA570" s="42"/>
      <c r="BB570" s="40"/>
      <c r="BC570" s="42"/>
      <c r="BD570" s="42"/>
      <c r="BE570" s="42"/>
      <c r="BF570" s="147"/>
      <c r="BG570" s="146"/>
      <c r="BH570" s="147"/>
      <c r="BI570" s="42"/>
      <c r="BJ570" s="151"/>
      <c r="BK570" s="151"/>
      <c r="BL570" s="151"/>
      <c r="BM570" s="151"/>
      <c r="BN570" s="151"/>
      <c r="BO570" s="151"/>
      <c r="BP570" s="151"/>
      <c r="BQ570" s="151"/>
      <c r="BR570" s="45"/>
      <c r="BS570" s="40"/>
      <c r="BT570" s="40"/>
      <c r="BU570" s="40"/>
      <c r="BV570" s="40"/>
      <c r="BW570" s="40"/>
      <c r="BX570" s="40"/>
      <c r="BY570" s="40"/>
      <c r="BZ570" s="152"/>
      <c r="CA570" s="153"/>
      <c r="CB570" s="70"/>
      <c r="CC570" s="157"/>
      <c r="CD570" s="157"/>
      <c r="CE570" s="45"/>
      <c r="CF570" s="145"/>
      <c r="CG570" s="40"/>
      <c r="CH570" s="42"/>
      <c r="CI570" s="42"/>
      <c r="CJ570" s="42"/>
      <c r="CK570" s="146"/>
      <c r="CL570" s="42"/>
      <c r="CM570" s="146"/>
      <c r="CN570" s="42"/>
      <c r="CO570" s="42"/>
      <c r="CP570" s="42"/>
      <c r="CQ570" s="42"/>
      <c r="CR570" s="42"/>
      <c r="CS570" s="42"/>
      <c r="CT570" s="42"/>
      <c r="CU570" s="40"/>
      <c r="CV570" s="42"/>
      <c r="CW570" s="40"/>
      <c r="CX570" s="42"/>
      <c r="CY570" s="40"/>
      <c r="CZ570" s="42"/>
      <c r="DA570" s="40"/>
      <c r="DB570" s="42"/>
      <c r="DC570" s="40"/>
      <c r="DD570" s="42"/>
      <c r="DE570" s="40"/>
      <c r="DF570" s="42"/>
      <c r="DG570" s="42"/>
      <c r="DH570" s="42"/>
    </row>
    <row r="571" spans="3:112">
      <c r="C571" s="147"/>
      <c r="D571" s="146"/>
      <c r="E571" s="147"/>
      <c r="F571" s="42"/>
      <c r="G571" s="151"/>
      <c r="H571" s="151"/>
      <c r="I571" s="151"/>
      <c r="J571" s="151"/>
      <c r="K571" s="151"/>
      <c r="L571" s="151"/>
      <c r="M571" s="151"/>
      <c r="N571" s="151"/>
      <c r="O571" s="45"/>
      <c r="P571" s="40"/>
      <c r="Q571" s="183"/>
      <c r="R571" s="40"/>
      <c r="S571" s="40"/>
      <c r="T571" s="40"/>
      <c r="U571" s="40"/>
      <c r="V571" s="40"/>
      <c r="W571" s="152"/>
      <c r="X571" s="153"/>
      <c r="Y571" s="70"/>
      <c r="Z571" s="157"/>
      <c r="AA571" s="157"/>
      <c r="AB571" s="45"/>
      <c r="AC571" s="145"/>
      <c r="AD571" s="40"/>
      <c r="AE571" s="42"/>
      <c r="AF571" s="42"/>
      <c r="AG571" s="42"/>
      <c r="AH571" s="146"/>
      <c r="AI571" s="42"/>
      <c r="AJ571" s="146"/>
      <c r="AK571" s="42"/>
      <c r="AL571" s="42"/>
      <c r="AM571" s="42"/>
      <c r="AN571" s="42"/>
      <c r="AO571" s="42"/>
      <c r="AP571" s="42"/>
      <c r="AQ571" s="42"/>
      <c r="AR571" s="40"/>
      <c r="AS571" s="42"/>
      <c r="AT571" s="40"/>
      <c r="AU571" s="42"/>
      <c r="AV571" s="40"/>
      <c r="AW571" s="42"/>
      <c r="AX571" s="40"/>
      <c r="AY571" s="42"/>
      <c r="AZ571" s="40"/>
      <c r="BA571" s="42"/>
      <c r="BB571" s="40"/>
      <c r="BC571" s="42"/>
      <c r="BD571" s="42"/>
      <c r="BE571" s="42"/>
      <c r="BF571" s="147"/>
      <c r="BG571" s="146"/>
      <c r="BH571" s="147"/>
      <c r="BI571" s="42"/>
      <c r="BJ571" s="151"/>
      <c r="BK571" s="151"/>
      <c r="BL571" s="151"/>
      <c r="BM571" s="151"/>
      <c r="BN571" s="151"/>
      <c r="BO571" s="151"/>
      <c r="BP571" s="151"/>
      <c r="BQ571" s="151"/>
      <c r="BR571" s="45"/>
      <c r="BS571" s="40"/>
      <c r="BT571" s="40"/>
      <c r="BU571" s="40"/>
      <c r="BV571" s="40"/>
      <c r="BW571" s="40"/>
      <c r="BX571" s="40"/>
      <c r="BY571" s="40"/>
      <c r="BZ571" s="152"/>
      <c r="CA571" s="153"/>
      <c r="CB571" s="70"/>
      <c r="CC571" s="157"/>
      <c r="CD571" s="157"/>
      <c r="CE571" s="45"/>
      <c r="CF571" s="145"/>
      <c r="CG571" s="40"/>
      <c r="CH571" s="42"/>
      <c r="CI571" s="42"/>
      <c r="CJ571" s="42"/>
      <c r="CK571" s="146"/>
      <c r="CL571" s="42"/>
      <c r="CM571" s="146"/>
      <c r="CN571" s="42"/>
      <c r="CO571" s="42"/>
      <c r="CP571" s="42"/>
      <c r="CQ571" s="42"/>
      <c r="CR571" s="42"/>
      <c r="CS571" s="42"/>
      <c r="CT571" s="42"/>
      <c r="CU571" s="40"/>
      <c r="CV571" s="42"/>
      <c r="CW571" s="40"/>
      <c r="CX571" s="42"/>
      <c r="CY571" s="40"/>
      <c r="CZ571" s="42"/>
      <c r="DA571" s="40"/>
      <c r="DB571" s="42"/>
      <c r="DC571" s="40"/>
      <c r="DD571" s="42"/>
      <c r="DE571" s="40"/>
      <c r="DF571" s="42"/>
      <c r="DG571" s="42"/>
      <c r="DH571" s="42"/>
    </row>
    <row r="572" spans="3:112">
      <c r="C572" s="147"/>
      <c r="D572" s="146"/>
      <c r="E572" s="147"/>
      <c r="F572" s="42"/>
      <c r="G572" s="151"/>
      <c r="H572" s="151"/>
      <c r="I572" s="151"/>
      <c r="J572" s="151"/>
      <c r="K572" s="151"/>
      <c r="L572" s="151"/>
      <c r="M572" s="151"/>
      <c r="N572" s="151"/>
      <c r="O572" s="45"/>
      <c r="P572" s="40"/>
      <c r="Q572" s="183"/>
      <c r="R572" s="40"/>
      <c r="S572" s="40"/>
      <c r="T572" s="40"/>
      <c r="U572" s="40"/>
      <c r="V572" s="40"/>
      <c r="W572" s="152"/>
      <c r="X572" s="153"/>
      <c r="Y572" s="70"/>
      <c r="Z572" s="157"/>
      <c r="AA572" s="157"/>
      <c r="AB572" s="45"/>
      <c r="AC572" s="145"/>
      <c r="AD572" s="40"/>
      <c r="AE572" s="42"/>
      <c r="AF572" s="42"/>
      <c r="AG572" s="42"/>
      <c r="AH572" s="146"/>
      <c r="AI572" s="42"/>
      <c r="AJ572" s="146"/>
      <c r="AK572" s="42"/>
      <c r="AL572" s="42"/>
      <c r="AM572" s="42"/>
      <c r="AN572" s="42"/>
      <c r="AO572" s="42"/>
      <c r="AP572" s="42"/>
      <c r="AQ572" s="42"/>
      <c r="AR572" s="40"/>
      <c r="AS572" s="42"/>
      <c r="AT572" s="40"/>
      <c r="AU572" s="42"/>
      <c r="AV572" s="40"/>
      <c r="AW572" s="42"/>
      <c r="AX572" s="40"/>
      <c r="AY572" s="42"/>
      <c r="AZ572" s="40"/>
      <c r="BA572" s="42"/>
      <c r="BB572" s="40"/>
      <c r="BC572" s="42"/>
      <c r="BD572" s="42"/>
      <c r="BE572" s="42"/>
      <c r="BF572" s="147"/>
      <c r="BG572" s="146"/>
      <c r="BH572" s="147"/>
      <c r="BI572" s="42"/>
      <c r="BJ572" s="151"/>
      <c r="BK572" s="151"/>
      <c r="BL572" s="151"/>
      <c r="BM572" s="151"/>
      <c r="BN572" s="151"/>
      <c r="BO572" s="151"/>
      <c r="BP572" s="151"/>
      <c r="BQ572" s="151"/>
      <c r="BR572" s="45"/>
      <c r="BS572" s="40"/>
      <c r="BT572" s="40"/>
      <c r="BU572" s="40"/>
      <c r="BV572" s="40"/>
      <c r="BW572" s="40"/>
      <c r="BX572" s="40"/>
      <c r="BY572" s="40"/>
      <c r="BZ572" s="152"/>
      <c r="CA572" s="153"/>
      <c r="CB572" s="70"/>
      <c r="CC572" s="157"/>
      <c r="CD572" s="157"/>
      <c r="CE572" s="45"/>
      <c r="CF572" s="145"/>
      <c r="CG572" s="40"/>
      <c r="CH572" s="42"/>
      <c r="CI572" s="42"/>
      <c r="CJ572" s="42"/>
      <c r="CK572" s="146"/>
      <c r="CL572" s="42"/>
      <c r="CM572" s="146"/>
      <c r="CN572" s="42"/>
      <c r="CO572" s="42"/>
      <c r="CP572" s="42"/>
      <c r="CQ572" s="42"/>
      <c r="CR572" s="42"/>
      <c r="CS572" s="42"/>
      <c r="CT572" s="42"/>
      <c r="CU572" s="40"/>
      <c r="CV572" s="42"/>
      <c r="CW572" s="40"/>
      <c r="CX572" s="42"/>
      <c r="CY572" s="40"/>
      <c r="CZ572" s="42"/>
      <c r="DA572" s="40"/>
      <c r="DB572" s="42"/>
      <c r="DC572" s="40"/>
      <c r="DD572" s="42"/>
      <c r="DE572" s="40"/>
      <c r="DF572" s="42"/>
      <c r="DG572" s="42"/>
      <c r="DH572" s="42"/>
    </row>
    <row r="573" spans="3:112">
      <c r="C573" s="147"/>
      <c r="D573" s="146"/>
      <c r="E573" s="147"/>
      <c r="F573" s="42"/>
      <c r="G573" s="151"/>
      <c r="H573" s="151"/>
      <c r="I573" s="151"/>
      <c r="J573" s="151"/>
      <c r="K573" s="151"/>
      <c r="L573" s="151"/>
      <c r="M573" s="151"/>
      <c r="N573" s="151"/>
      <c r="O573" s="45"/>
      <c r="P573" s="40"/>
      <c r="Q573" s="183"/>
      <c r="R573" s="40"/>
      <c r="S573" s="40"/>
      <c r="T573" s="40"/>
      <c r="U573" s="40"/>
      <c r="V573" s="40"/>
      <c r="W573" s="152"/>
      <c r="X573" s="153"/>
      <c r="Y573" s="70"/>
      <c r="Z573" s="157"/>
      <c r="AA573" s="157"/>
      <c r="AB573" s="45"/>
      <c r="AC573" s="145"/>
      <c r="AD573" s="40"/>
      <c r="AE573" s="42"/>
      <c r="AF573" s="42"/>
      <c r="AG573" s="42"/>
      <c r="AH573" s="146"/>
      <c r="AI573" s="42"/>
      <c r="AJ573" s="146"/>
      <c r="AK573" s="42"/>
      <c r="AL573" s="42"/>
      <c r="AM573" s="42"/>
      <c r="AN573" s="42"/>
      <c r="AO573" s="42"/>
      <c r="AP573" s="42"/>
      <c r="AQ573" s="42"/>
      <c r="AR573" s="40"/>
      <c r="AS573" s="42"/>
      <c r="AT573" s="40"/>
      <c r="AU573" s="42"/>
      <c r="AV573" s="40"/>
      <c r="AW573" s="42"/>
      <c r="AX573" s="40"/>
      <c r="AY573" s="42"/>
      <c r="AZ573" s="40"/>
      <c r="BA573" s="42"/>
      <c r="BB573" s="40"/>
      <c r="BC573" s="42"/>
      <c r="BD573" s="42"/>
      <c r="BE573" s="42"/>
      <c r="BF573" s="147"/>
      <c r="BG573" s="146"/>
      <c r="BH573" s="147"/>
      <c r="BI573" s="42"/>
      <c r="BJ573" s="151"/>
      <c r="BK573" s="151"/>
      <c r="BL573" s="151"/>
      <c r="BM573" s="151"/>
      <c r="BN573" s="151"/>
      <c r="BO573" s="151"/>
      <c r="BP573" s="151"/>
      <c r="BQ573" s="151"/>
      <c r="BR573" s="45"/>
      <c r="BS573" s="40"/>
      <c r="BT573" s="40"/>
      <c r="BU573" s="40"/>
      <c r="BV573" s="40"/>
      <c r="BW573" s="40"/>
      <c r="BX573" s="40"/>
      <c r="BY573" s="40"/>
      <c r="BZ573" s="152"/>
      <c r="CA573" s="153"/>
      <c r="CB573" s="70"/>
      <c r="CC573" s="157"/>
      <c r="CD573" s="157"/>
      <c r="CE573" s="45"/>
      <c r="CF573" s="145"/>
      <c r="CG573" s="40"/>
      <c r="CH573" s="42"/>
      <c r="CI573" s="42"/>
      <c r="CJ573" s="42"/>
      <c r="CK573" s="146"/>
      <c r="CL573" s="42"/>
      <c r="CM573" s="146"/>
      <c r="CN573" s="42"/>
      <c r="CO573" s="42"/>
      <c r="CP573" s="42"/>
      <c r="CQ573" s="42"/>
      <c r="CR573" s="42"/>
      <c r="CS573" s="42"/>
      <c r="CT573" s="42"/>
      <c r="CU573" s="40"/>
      <c r="CV573" s="42"/>
      <c r="CW573" s="40"/>
      <c r="CX573" s="42"/>
      <c r="CY573" s="40"/>
      <c r="CZ573" s="42"/>
      <c r="DA573" s="40"/>
      <c r="DB573" s="42"/>
      <c r="DC573" s="40"/>
      <c r="DD573" s="42"/>
      <c r="DE573" s="40"/>
      <c r="DF573" s="42"/>
      <c r="DG573" s="42"/>
      <c r="DH573" s="42"/>
    </row>
    <row r="574" spans="3:112">
      <c r="C574" s="147"/>
      <c r="D574" s="146"/>
      <c r="E574" s="147"/>
      <c r="F574" s="42"/>
      <c r="G574" s="151"/>
      <c r="H574" s="151"/>
      <c r="I574" s="151"/>
      <c r="J574" s="151"/>
      <c r="K574" s="151"/>
      <c r="L574" s="151"/>
      <c r="M574" s="151"/>
      <c r="N574" s="151"/>
      <c r="O574" s="45"/>
      <c r="P574" s="40"/>
      <c r="Q574" s="183"/>
      <c r="R574" s="40"/>
      <c r="S574" s="40"/>
      <c r="T574" s="40"/>
      <c r="U574" s="40"/>
      <c r="V574" s="40"/>
      <c r="W574" s="152"/>
      <c r="X574" s="153"/>
      <c r="Y574" s="70"/>
      <c r="Z574" s="157"/>
      <c r="AA574" s="157"/>
      <c r="AB574" s="45"/>
      <c r="AC574" s="145"/>
      <c r="AD574" s="40"/>
      <c r="AE574" s="42"/>
      <c r="AF574" s="42"/>
      <c r="AG574" s="42"/>
      <c r="AH574" s="146"/>
      <c r="AI574" s="42"/>
      <c r="AJ574" s="146"/>
      <c r="AK574" s="42"/>
      <c r="AL574" s="42"/>
      <c r="AM574" s="42"/>
      <c r="AN574" s="42"/>
      <c r="AO574" s="42"/>
      <c r="AP574" s="42"/>
      <c r="AQ574" s="42"/>
      <c r="AR574" s="40"/>
      <c r="AS574" s="42"/>
      <c r="AT574" s="40"/>
      <c r="AU574" s="42"/>
      <c r="AV574" s="40"/>
      <c r="AW574" s="42"/>
      <c r="AX574" s="40"/>
      <c r="AY574" s="42"/>
      <c r="AZ574" s="40"/>
      <c r="BA574" s="42"/>
      <c r="BB574" s="40"/>
      <c r="BC574" s="42"/>
      <c r="BD574" s="42"/>
      <c r="BE574" s="42"/>
      <c r="BF574" s="147"/>
      <c r="BG574" s="146"/>
      <c r="BH574" s="147"/>
      <c r="BI574" s="42"/>
      <c r="BJ574" s="151"/>
      <c r="BK574" s="151"/>
      <c r="BL574" s="151"/>
      <c r="BM574" s="151"/>
      <c r="BN574" s="151"/>
      <c r="BO574" s="151"/>
      <c r="BP574" s="151"/>
      <c r="BQ574" s="151"/>
      <c r="BR574" s="45"/>
      <c r="BS574" s="40"/>
      <c r="BT574" s="40"/>
      <c r="BU574" s="40"/>
      <c r="BV574" s="40"/>
      <c r="BW574" s="40"/>
      <c r="BX574" s="40"/>
      <c r="BY574" s="40"/>
      <c r="BZ574" s="152"/>
      <c r="CA574" s="153"/>
      <c r="CB574" s="70"/>
      <c r="CC574" s="157"/>
      <c r="CD574" s="157"/>
      <c r="CE574" s="45"/>
      <c r="CF574" s="145"/>
      <c r="CG574" s="40"/>
      <c r="CH574" s="42"/>
      <c r="CI574" s="42"/>
      <c r="CJ574" s="42"/>
      <c r="CK574" s="146"/>
      <c r="CL574" s="42"/>
      <c r="CM574" s="146"/>
      <c r="CN574" s="42"/>
      <c r="CO574" s="42"/>
      <c r="CP574" s="42"/>
      <c r="CQ574" s="42"/>
      <c r="CR574" s="42"/>
      <c r="CS574" s="42"/>
      <c r="CT574" s="42"/>
      <c r="CU574" s="40"/>
      <c r="CV574" s="42"/>
      <c r="CW574" s="40"/>
      <c r="CX574" s="42"/>
      <c r="CY574" s="40"/>
      <c r="CZ574" s="42"/>
      <c r="DA574" s="40"/>
      <c r="DB574" s="42"/>
      <c r="DC574" s="40"/>
      <c r="DD574" s="42"/>
      <c r="DE574" s="40"/>
      <c r="DF574" s="42"/>
      <c r="DG574" s="42"/>
      <c r="DH574" s="42"/>
    </row>
    <row r="575" spans="3:112">
      <c r="C575" s="147"/>
      <c r="D575" s="146"/>
      <c r="E575" s="147"/>
      <c r="F575" s="42"/>
      <c r="G575" s="151"/>
      <c r="H575" s="151"/>
      <c r="I575" s="151"/>
      <c r="J575" s="151"/>
      <c r="K575" s="151"/>
      <c r="L575" s="151"/>
      <c r="M575" s="151"/>
      <c r="N575" s="151"/>
      <c r="O575" s="45"/>
      <c r="P575" s="40"/>
      <c r="Q575" s="183"/>
      <c r="R575" s="40"/>
      <c r="S575" s="40"/>
      <c r="T575" s="40"/>
      <c r="U575" s="40"/>
      <c r="V575" s="40"/>
      <c r="W575" s="152"/>
      <c r="X575" s="153"/>
      <c r="Y575" s="70"/>
      <c r="Z575" s="157"/>
      <c r="AA575" s="157"/>
      <c r="AB575" s="45"/>
      <c r="AC575" s="145"/>
      <c r="AD575" s="40"/>
      <c r="AE575" s="42"/>
      <c r="AF575" s="42"/>
      <c r="AG575" s="42"/>
      <c r="AH575" s="146"/>
      <c r="AI575" s="42"/>
      <c r="AJ575" s="146"/>
      <c r="AK575" s="42"/>
      <c r="AL575" s="42"/>
      <c r="AM575" s="42"/>
      <c r="AN575" s="42"/>
      <c r="AO575" s="42"/>
      <c r="AP575" s="42"/>
      <c r="AQ575" s="42"/>
      <c r="AR575" s="40"/>
      <c r="AS575" s="42"/>
      <c r="AT575" s="40"/>
      <c r="AU575" s="42"/>
      <c r="AV575" s="40"/>
      <c r="AW575" s="42"/>
      <c r="AX575" s="40"/>
      <c r="AY575" s="42"/>
      <c r="AZ575" s="40"/>
      <c r="BA575" s="42"/>
      <c r="BB575" s="40"/>
      <c r="BC575" s="42"/>
      <c r="BD575" s="42"/>
      <c r="BE575" s="42"/>
      <c r="BF575" s="147"/>
      <c r="BG575" s="146"/>
      <c r="BH575" s="147"/>
      <c r="BI575" s="42"/>
      <c r="BJ575" s="151"/>
      <c r="BK575" s="151"/>
      <c r="BL575" s="151"/>
      <c r="BM575" s="151"/>
      <c r="BN575" s="151"/>
      <c r="BO575" s="151"/>
      <c r="BP575" s="151"/>
      <c r="BQ575" s="151"/>
      <c r="BR575" s="45"/>
      <c r="BS575" s="40"/>
      <c r="BT575" s="40"/>
      <c r="BU575" s="40"/>
      <c r="BV575" s="40"/>
      <c r="BW575" s="40"/>
      <c r="BX575" s="40"/>
      <c r="BY575" s="40"/>
      <c r="BZ575" s="152"/>
      <c r="CA575" s="153"/>
      <c r="CB575" s="70"/>
      <c r="CC575" s="157"/>
      <c r="CD575" s="157"/>
      <c r="CE575" s="45"/>
      <c r="CF575" s="145"/>
      <c r="CG575" s="40"/>
      <c r="CH575" s="42"/>
      <c r="CI575" s="42"/>
      <c r="CJ575" s="42"/>
      <c r="CK575" s="146"/>
      <c r="CL575" s="42"/>
      <c r="CM575" s="146"/>
      <c r="CN575" s="42"/>
      <c r="CO575" s="42"/>
      <c r="CP575" s="42"/>
      <c r="CQ575" s="42"/>
      <c r="CR575" s="42"/>
      <c r="CS575" s="42"/>
      <c r="CT575" s="42"/>
      <c r="CU575" s="40"/>
      <c r="CV575" s="42"/>
      <c r="CW575" s="40"/>
      <c r="CX575" s="42"/>
      <c r="CY575" s="40"/>
      <c r="CZ575" s="42"/>
      <c r="DA575" s="40"/>
      <c r="DB575" s="42"/>
      <c r="DC575" s="40"/>
      <c r="DD575" s="42"/>
      <c r="DE575" s="40"/>
      <c r="DF575" s="42"/>
      <c r="DG575" s="42"/>
      <c r="DH575" s="42"/>
    </row>
    <row r="576" spans="3:112">
      <c r="C576" s="147"/>
      <c r="D576" s="146"/>
      <c r="E576" s="147"/>
      <c r="F576" s="42"/>
      <c r="G576" s="151"/>
      <c r="H576" s="151"/>
      <c r="I576" s="151"/>
      <c r="J576" s="151"/>
      <c r="K576" s="151"/>
      <c r="L576" s="151"/>
      <c r="M576" s="151"/>
      <c r="N576" s="151"/>
      <c r="O576" s="45"/>
      <c r="P576" s="40"/>
      <c r="Q576" s="183"/>
      <c r="R576" s="40"/>
      <c r="S576" s="40"/>
      <c r="T576" s="40"/>
      <c r="U576" s="40"/>
      <c r="V576" s="40"/>
      <c r="W576" s="152"/>
      <c r="X576" s="153"/>
      <c r="Y576" s="70"/>
      <c r="Z576" s="157"/>
      <c r="AA576" s="157"/>
      <c r="AB576" s="45"/>
      <c r="AC576" s="145"/>
      <c r="AD576" s="40"/>
      <c r="AE576" s="42"/>
      <c r="AF576" s="42"/>
      <c r="AG576" s="42"/>
      <c r="AH576" s="146"/>
      <c r="AI576" s="42"/>
      <c r="AJ576" s="146"/>
      <c r="AK576" s="42"/>
      <c r="AL576" s="42"/>
      <c r="AM576" s="42"/>
      <c r="AN576" s="42"/>
      <c r="AO576" s="42"/>
      <c r="AP576" s="42"/>
      <c r="AQ576" s="42"/>
      <c r="AR576" s="40"/>
      <c r="AS576" s="42"/>
      <c r="AT576" s="40"/>
      <c r="AU576" s="42"/>
      <c r="AV576" s="40"/>
      <c r="AW576" s="42"/>
      <c r="AX576" s="40"/>
      <c r="AY576" s="42"/>
      <c r="AZ576" s="40"/>
      <c r="BA576" s="42"/>
      <c r="BB576" s="40"/>
      <c r="BC576" s="42"/>
      <c r="BD576" s="42"/>
      <c r="BE576" s="42"/>
      <c r="BF576" s="147"/>
      <c r="BG576" s="146"/>
      <c r="BH576" s="147"/>
      <c r="BI576" s="42"/>
      <c r="BJ576" s="151"/>
      <c r="BK576" s="151"/>
      <c r="BL576" s="151"/>
      <c r="BM576" s="151"/>
      <c r="BN576" s="151"/>
      <c r="BO576" s="151"/>
      <c r="BP576" s="151"/>
      <c r="BQ576" s="151"/>
      <c r="BR576" s="45"/>
      <c r="BS576" s="40"/>
      <c r="BT576" s="40"/>
      <c r="BU576" s="40"/>
      <c r="BV576" s="40"/>
      <c r="BW576" s="40"/>
      <c r="BX576" s="40"/>
      <c r="BY576" s="40"/>
      <c r="BZ576" s="152"/>
      <c r="CA576" s="153"/>
      <c r="CB576" s="70"/>
      <c r="CC576" s="157"/>
      <c r="CD576" s="157"/>
      <c r="CE576" s="45"/>
      <c r="CF576" s="145"/>
      <c r="CG576" s="40"/>
      <c r="CH576" s="42"/>
      <c r="CI576" s="42"/>
      <c r="CJ576" s="42"/>
      <c r="CK576" s="146"/>
      <c r="CL576" s="42"/>
      <c r="CM576" s="146"/>
      <c r="CN576" s="42"/>
      <c r="CO576" s="42"/>
      <c r="CP576" s="42"/>
      <c r="CQ576" s="42"/>
      <c r="CR576" s="42"/>
      <c r="CS576" s="42"/>
      <c r="CT576" s="42"/>
      <c r="CU576" s="40"/>
      <c r="CV576" s="42"/>
      <c r="CW576" s="40"/>
      <c r="CX576" s="42"/>
      <c r="CY576" s="40"/>
      <c r="CZ576" s="42"/>
      <c r="DA576" s="40"/>
      <c r="DB576" s="42"/>
      <c r="DC576" s="40"/>
      <c r="DD576" s="42"/>
      <c r="DE576" s="40"/>
      <c r="DF576" s="42"/>
      <c r="DG576" s="42"/>
      <c r="DH576" s="42"/>
    </row>
    <row r="577" spans="3:112">
      <c r="C577" s="147"/>
      <c r="D577" s="146"/>
      <c r="E577" s="147"/>
      <c r="F577" s="42"/>
      <c r="G577" s="151"/>
      <c r="H577" s="151"/>
      <c r="I577" s="151"/>
      <c r="J577" s="151"/>
      <c r="K577" s="151"/>
      <c r="L577" s="151"/>
      <c r="M577" s="151"/>
      <c r="N577" s="151"/>
      <c r="O577" s="45"/>
      <c r="P577" s="40"/>
      <c r="Q577" s="183"/>
      <c r="R577" s="40"/>
      <c r="S577" s="40"/>
      <c r="T577" s="40"/>
      <c r="U577" s="40"/>
      <c r="V577" s="40"/>
      <c r="W577" s="152"/>
      <c r="X577" s="153"/>
      <c r="Y577" s="70"/>
      <c r="Z577" s="157"/>
      <c r="AA577" s="157"/>
      <c r="AB577" s="45"/>
      <c r="AC577" s="145"/>
      <c r="AD577" s="40"/>
      <c r="AE577" s="42"/>
      <c r="AF577" s="42"/>
      <c r="AG577" s="42"/>
      <c r="AH577" s="146"/>
      <c r="AI577" s="42"/>
      <c r="AJ577" s="146"/>
      <c r="AK577" s="42"/>
      <c r="AL577" s="42"/>
      <c r="AM577" s="42"/>
      <c r="AN577" s="42"/>
      <c r="AO577" s="42"/>
      <c r="AP577" s="42"/>
      <c r="AQ577" s="42"/>
      <c r="AR577" s="40"/>
      <c r="AS577" s="42"/>
      <c r="AT577" s="40"/>
      <c r="AU577" s="42"/>
      <c r="AV577" s="40"/>
      <c r="AW577" s="42"/>
      <c r="AX577" s="40"/>
      <c r="AY577" s="42"/>
      <c r="AZ577" s="40"/>
      <c r="BA577" s="42"/>
      <c r="BB577" s="40"/>
      <c r="BC577" s="42"/>
      <c r="BD577" s="42"/>
      <c r="BE577" s="42"/>
      <c r="BF577" s="147"/>
      <c r="BG577" s="146"/>
      <c r="BH577" s="147"/>
      <c r="BI577" s="42"/>
      <c r="BJ577" s="151"/>
      <c r="BK577" s="151"/>
      <c r="BL577" s="151"/>
      <c r="BM577" s="151"/>
      <c r="BN577" s="151"/>
      <c r="BO577" s="151"/>
      <c r="BP577" s="151"/>
      <c r="BQ577" s="151"/>
      <c r="BR577" s="45"/>
      <c r="BS577" s="40"/>
      <c r="BT577" s="40"/>
      <c r="BU577" s="40"/>
      <c r="BV577" s="40"/>
      <c r="BW577" s="40"/>
      <c r="BX577" s="40"/>
      <c r="BY577" s="40"/>
      <c r="BZ577" s="152"/>
      <c r="CA577" s="153"/>
      <c r="CB577" s="70"/>
      <c r="CC577" s="157"/>
      <c r="CD577" s="157"/>
      <c r="CE577" s="45"/>
      <c r="CF577" s="145"/>
      <c r="CG577" s="40"/>
      <c r="CH577" s="42"/>
      <c r="CI577" s="42"/>
      <c r="CJ577" s="42"/>
      <c r="CK577" s="146"/>
      <c r="CL577" s="42"/>
      <c r="CM577" s="146"/>
      <c r="CN577" s="42"/>
      <c r="CO577" s="42"/>
      <c r="CP577" s="42"/>
      <c r="CQ577" s="42"/>
      <c r="CR577" s="42"/>
      <c r="CS577" s="42"/>
      <c r="CT577" s="42"/>
      <c r="CU577" s="40"/>
      <c r="CV577" s="42"/>
      <c r="CW577" s="40"/>
      <c r="CX577" s="42"/>
      <c r="CY577" s="40"/>
      <c r="CZ577" s="42"/>
      <c r="DA577" s="40"/>
      <c r="DB577" s="42"/>
      <c r="DC577" s="40"/>
      <c r="DD577" s="42"/>
      <c r="DE577" s="40"/>
      <c r="DF577" s="42"/>
      <c r="DG577" s="42"/>
      <c r="DH577" s="42"/>
    </row>
    <row r="578" spans="3:112">
      <c r="C578" s="147"/>
      <c r="D578" s="146"/>
      <c r="E578" s="147"/>
      <c r="F578" s="42"/>
      <c r="G578" s="151"/>
      <c r="H578" s="151"/>
      <c r="I578" s="151"/>
      <c r="J578" s="151"/>
      <c r="K578" s="151"/>
      <c r="L578" s="151"/>
      <c r="M578" s="151"/>
      <c r="N578" s="151"/>
      <c r="O578" s="45"/>
      <c r="P578" s="40"/>
      <c r="Q578" s="183"/>
      <c r="R578" s="40"/>
      <c r="S578" s="40"/>
      <c r="T578" s="40"/>
      <c r="U578" s="40"/>
      <c r="V578" s="40"/>
      <c r="W578" s="152"/>
      <c r="X578" s="153"/>
      <c r="Y578" s="70"/>
      <c r="Z578" s="157"/>
      <c r="AA578" s="157"/>
      <c r="AB578" s="45"/>
      <c r="AC578" s="145"/>
      <c r="AD578" s="40"/>
      <c r="AE578" s="42"/>
      <c r="AF578" s="42"/>
      <c r="AG578" s="42"/>
      <c r="AH578" s="146"/>
      <c r="AI578" s="42"/>
      <c r="AJ578" s="146"/>
      <c r="AK578" s="42"/>
      <c r="AL578" s="42"/>
      <c r="AM578" s="42"/>
      <c r="AN578" s="42"/>
      <c r="AO578" s="42"/>
      <c r="AP578" s="42"/>
      <c r="AQ578" s="42"/>
      <c r="AR578" s="40"/>
      <c r="AS578" s="42"/>
      <c r="AT578" s="40"/>
      <c r="AU578" s="42"/>
      <c r="AV578" s="40"/>
      <c r="AW578" s="42"/>
      <c r="AX578" s="40"/>
      <c r="AY578" s="42"/>
      <c r="AZ578" s="40"/>
      <c r="BA578" s="42"/>
      <c r="BB578" s="40"/>
      <c r="BC578" s="42"/>
      <c r="BD578" s="42"/>
      <c r="BE578" s="42"/>
      <c r="BF578" s="147"/>
      <c r="BG578" s="146"/>
      <c r="BH578" s="147"/>
      <c r="BI578" s="42"/>
      <c r="BJ578" s="151"/>
      <c r="BK578" s="151"/>
      <c r="BL578" s="151"/>
      <c r="BM578" s="151"/>
      <c r="BN578" s="151"/>
      <c r="BO578" s="151"/>
      <c r="BP578" s="151"/>
      <c r="BQ578" s="151"/>
      <c r="BR578" s="45"/>
      <c r="BS578" s="40"/>
      <c r="BT578" s="40"/>
      <c r="BU578" s="40"/>
      <c r="BV578" s="40"/>
      <c r="BW578" s="40"/>
      <c r="BX578" s="40"/>
      <c r="BY578" s="40"/>
      <c r="BZ578" s="152"/>
      <c r="CA578" s="153"/>
      <c r="CB578" s="70"/>
      <c r="CC578" s="157"/>
      <c r="CD578" s="157"/>
      <c r="CE578" s="45"/>
      <c r="CF578" s="145"/>
      <c r="CG578" s="40"/>
      <c r="CH578" s="42"/>
      <c r="CI578" s="42"/>
      <c r="CJ578" s="42"/>
      <c r="CK578" s="146"/>
      <c r="CL578" s="42"/>
      <c r="CM578" s="146"/>
      <c r="CN578" s="42"/>
      <c r="CO578" s="42"/>
      <c r="CP578" s="42"/>
      <c r="CQ578" s="42"/>
      <c r="CR578" s="42"/>
      <c r="CS578" s="42"/>
      <c r="CT578" s="42"/>
      <c r="CU578" s="40"/>
      <c r="CV578" s="42"/>
      <c r="CW578" s="40"/>
      <c r="CX578" s="42"/>
      <c r="CY578" s="40"/>
      <c r="CZ578" s="42"/>
      <c r="DA578" s="40"/>
      <c r="DB578" s="42"/>
      <c r="DC578" s="40"/>
      <c r="DD578" s="42"/>
      <c r="DE578" s="40"/>
      <c r="DF578" s="42"/>
      <c r="DG578" s="42"/>
      <c r="DH578" s="42"/>
    </row>
    <row r="579" spans="3:112">
      <c r="C579" s="147"/>
      <c r="D579" s="146"/>
      <c r="E579" s="147"/>
      <c r="F579" s="42"/>
      <c r="G579" s="151"/>
      <c r="H579" s="151"/>
      <c r="I579" s="151"/>
      <c r="J579" s="151"/>
      <c r="K579" s="151"/>
      <c r="L579" s="151"/>
      <c r="M579" s="151"/>
      <c r="N579" s="151"/>
      <c r="O579" s="45"/>
      <c r="P579" s="40"/>
      <c r="Q579" s="183"/>
      <c r="R579" s="40"/>
      <c r="S579" s="40"/>
      <c r="T579" s="40"/>
      <c r="U579" s="40"/>
      <c r="V579" s="40"/>
      <c r="W579" s="152"/>
      <c r="X579" s="153"/>
      <c r="Y579" s="70"/>
      <c r="Z579" s="157"/>
      <c r="AA579" s="157"/>
      <c r="AB579" s="45"/>
      <c r="AC579" s="145"/>
      <c r="AD579" s="40"/>
      <c r="AE579" s="42"/>
      <c r="AF579" s="42"/>
      <c r="AG579" s="42"/>
      <c r="AH579" s="146"/>
      <c r="AI579" s="42"/>
      <c r="AJ579" s="146"/>
      <c r="AK579" s="42"/>
      <c r="AL579" s="42"/>
      <c r="AM579" s="42"/>
      <c r="AN579" s="42"/>
      <c r="AO579" s="42"/>
      <c r="AP579" s="42"/>
      <c r="AQ579" s="42"/>
      <c r="AR579" s="40"/>
      <c r="AS579" s="42"/>
      <c r="AT579" s="40"/>
      <c r="AU579" s="42"/>
      <c r="AV579" s="40"/>
      <c r="AW579" s="42"/>
      <c r="AX579" s="40"/>
      <c r="AY579" s="42"/>
      <c r="AZ579" s="40"/>
      <c r="BA579" s="42"/>
      <c r="BB579" s="40"/>
      <c r="BC579" s="42"/>
      <c r="BD579" s="42"/>
      <c r="BE579" s="42"/>
      <c r="BF579" s="147"/>
      <c r="BG579" s="146"/>
      <c r="BH579" s="147"/>
      <c r="BI579" s="42"/>
      <c r="BJ579" s="151"/>
      <c r="BK579" s="151"/>
      <c r="BL579" s="151"/>
      <c r="BM579" s="151"/>
      <c r="BN579" s="151"/>
      <c r="BO579" s="151"/>
      <c r="BP579" s="151"/>
      <c r="BQ579" s="151"/>
      <c r="BR579" s="45"/>
      <c r="BS579" s="40"/>
      <c r="BT579" s="40"/>
      <c r="BU579" s="40"/>
      <c r="BV579" s="40"/>
      <c r="BW579" s="40"/>
      <c r="BX579" s="40"/>
      <c r="BY579" s="40"/>
      <c r="BZ579" s="152"/>
      <c r="CA579" s="153"/>
      <c r="CB579" s="70"/>
      <c r="CC579" s="157"/>
      <c r="CD579" s="157"/>
      <c r="CE579" s="45"/>
      <c r="CF579" s="145"/>
      <c r="CG579" s="40"/>
      <c r="CH579" s="42"/>
      <c r="CI579" s="42"/>
      <c r="CJ579" s="42"/>
      <c r="CK579" s="146"/>
      <c r="CL579" s="42"/>
      <c r="CM579" s="146"/>
      <c r="CN579" s="42"/>
      <c r="CO579" s="42"/>
      <c r="CP579" s="42"/>
      <c r="CQ579" s="42"/>
      <c r="CR579" s="42"/>
      <c r="CS579" s="42"/>
      <c r="CT579" s="42"/>
      <c r="CU579" s="40"/>
      <c r="CV579" s="42"/>
      <c r="CW579" s="40"/>
      <c r="CX579" s="42"/>
      <c r="CY579" s="40"/>
      <c r="CZ579" s="42"/>
      <c r="DA579" s="40"/>
      <c r="DB579" s="42"/>
      <c r="DC579" s="40"/>
      <c r="DD579" s="42"/>
      <c r="DE579" s="40"/>
      <c r="DF579" s="42"/>
      <c r="DG579" s="42"/>
      <c r="DH579" s="42"/>
    </row>
    <row r="580" spans="3:112">
      <c r="C580" s="147"/>
      <c r="D580" s="146"/>
      <c r="E580" s="147"/>
      <c r="F580" s="42"/>
      <c r="G580" s="151"/>
      <c r="H580" s="151"/>
      <c r="I580" s="151"/>
      <c r="J580" s="151"/>
      <c r="K580" s="151"/>
      <c r="L580" s="151"/>
      <c r="M580" s="151"/>
      <c r="N580" s="151"/>
      <c r="O580" s="45"/>
      <c r="P580" s="40"/>
      <c r="Q580" s="183"/>
      <c r="R580" s="40"/>
      <c r="S580" s="40"/>
      <c r="T580" s="40"/>
      <c r="U580" s="40"/>
      <c r="V580" s="40"/>
      <c r="W580" s="152"/>
      <c r="X580" s="153"/>
      <c r="Y580" s="70"/>
      <c r="Z580" s="157"/>
      <c r="AA580" s="157"/>
      <c r="AB580" s="45"/>
      <c r="AC580" s="145"/>
      <c r="AD580" s="40"/>
      <c r="AE580" s="42"/>
      <c r="AF580" s="42"/>
      <c r="AG580" s="42"/>
      <c r="AH580" s="146"/>
      <c r="AI580" s="42"/>
      <c r="AJ580" s="146"/>
      <c r="AK580" s="42"/>
      <c r="AL580" s="42"/>
      <c r="AM580" s="42"/>
      <c r="AN580" s="42"/>
      <c r="AO580" s="42"/>
      <c r="AP580" s="42"/>
      <c r="AQ580" s="42"/>
      <c r="AR580" s="40"/>
      <c r="AS580" s="42"/>
      <c r="AT580" s="40"/>
      <c r="AU580" s="42"/>
      <c r="AV580" s="40"/>
      <c r="AW580" s="42"/>
      <c r="AX580" s="40"/>
      <c r="AY580" s="42"/>
      <c r="AZ580" s="40"/>
      <c r="BA580" s="42"/>
      <c r="BB580" s="40"/>
      <c r="BC580" s="42"/>
      <c r="BD580" s="42"/>
      <c r="BE580" s="42"/>
      <c r="BF580" s="147"/>
      <c r="BG580" s="146"/>
      <c r="BH580" s="147"/>
      <c r="BI580" s="42"/>
      <c r="BJ580" s="151"/>
      <c r="BK580" s="151"/>
      <c r="BL580" s="151"/>
      <c r="BM580" s="151"/>
      <c r="BN580" s="151"/>
      <c r="BO580" s="151"/>
      <c r="BP580" s="151"/>
      <c r="BQ580" s="151"/>
      <c r="BR580" s="45"/>
      <c r="BS580" s="40"/>
      <c r="BT580" s="40"/>
      <c r="BU580" s="40"/>
      <c r="BV580" s="40"/>
      <c r="BW580" s="40"/>
      <c r="BX580" s="40"/>
      <c r="BY580" s="40"/>
      <c r="BZ580" s="152"/>
      <c r="CA580" s="153"/>
      <c r="CB580" s="70"/>
      <c r="CC580" s="157"/>
      <c r="CD580" s="157"/>
      <c r="CE580" s="45"/>
      <c r="CF580" s="145"/>
      <c r="CG580" s="40"/>
      <c r="CH580" s="42"/>
      <c r="CI580" s="42"/>
      <c r="CJ580" s="42"/>
      <c r="CK580" s="146"/>
      <c r="CL580" s="42"/>
      <c r="CM580" s="146"/>
      <c r="CN580" s="42"/>
      <c r="CO580" s="42"/>
      <c r="CP580" s="42"/>
      <c r="CQ580" s="42"/>
      <c r="CR580" s="42"/>
      <c r="CS580" s="42"/>
      <c r="CT580" s="42"/>
      <c r="CU580" s="40"/>
      <c r="CV580" s="42"/>
      <c r="CW580" s="40"/>
      <c r="CX580" s="42"/>
      <c r="CY580" s="40"/>
      <c r="CZ580" s="42"/>
      <c r="DA580" s="40"/>
      <c r="DB580" s="42"/>
      <c r="DC580" s="40"/>
      <c r="DD580" s="42"/>
      <c r="DE580" s="40"/>
      <c r="DF580" s="42"/>
      <c r="DG580" s="42"/>
      <c r="DH580" s="42"/>
    </row>
    <row r="581" spans="3:112">
      <c r="C581" s="147"/>
      <c r="D581" s="146"/>
      <c r="E581" s="147"/>
      <c r="F581" s="42"/>
      <c r="G581" s="151"/>
      <c r="H581" s="151"/>
      <c r="I581" s="151"/>
      <c r="J581" s="151"/>
      <c r="K581" s="151"/>
      <c r="L581" s="151"/>
      <c r="M581" s="151"/>
      <c r="N581" s="151"/>
      <c r="O581" s="45"/>
      <c r="P581" s="40"/>
      <c r="Q581" s="183"/>
      <c r="R581" s="40"/>
      <c r="S581" s="40"/>
      <c r="T581" s="40"/>
      <c r="U581" s="40"/>
      <c r="V581" s="40"/>
      <c r="W581" s="152"/>
      <c r="X581" s="153"/>
      <c r="Y581" s="70"/>
      <c r="Z581" s="157"/>
      <c r="AA581" s="157"/>
      <c r="AB581" s="45"/>
      <c r="AC581" s="145"/>
      <c r="AD581" s="40"/>
      <c r="AE581" s="42"/>
      <c r="AF581" s="42"/>
      <c r="AG581" s="42"/>
      <c r="AH581" s="146"/>
      <c r="AI581" s="42"/>
      <c r="AJ581" s="146"/>
      <c r="AK581" s="42"/>
      <c r="AL581" s="42"/>
      <c r="AM581" s="42"/>
      <c r="AN581" s="42"/>
      <c r="AO581" s="42"/>
      <c r="AP581" s="42"/>
      <c r="AQ581" s="42"/>
      <c r="AR581" s="40"/>
      <c r="AS581" s="42"/>
      <c r="AT581" s="40"/>
      <c r="AU581" s="42"/>
      <c r="AV581" s="40"/>
      <c r="AW581" s="42"/>
      <c r="AX581" s="40"/>
      <c r="AY581" s="42"/>
      <c r="AZ581" s="40"/>
      <c r="BA581" s="42"/>
      <c r="BB581" s="40"/>
      <c r="BC581" s="42"/>
      <c r="BD581" s="42"/>
      <c r="BE581" s="42"/>
      <c r="BF581" s="147"/>
      <c r="BG581" s="146"/>
      <c r="BH581" s="147"/>
      <c r="BI581" s="42"/>
      <c r="BJ581" s="151"/>
      <c r="BK581" s="151"/>
      <c r="BL581" s="151"/>
      <c r="BM581" s="151"/>
      <c r="BN581" s="151"/>
      <c r="BO581" s="151"/>
      <c r="BP581" s="151"/>
      <c r="BQ581" s="151"/>
      <c r="BR581" s="45"/>
      <c r="BS581" s="40"/>
      <c r="BT581" s="40"/>
      <c r="BU581" s="40"/>
      <c r="BV581" s="40"/>
      <c r="BW581" s="40"/>
      <c r="BX581" s="40"/>
      <c r="BY581" s="40"/>
      <c r="BZ581" s="152"/>
      <c r="CA581" s="153"/>
      <c r="CB581" s="70"/>
      <c r="CC581" s="157"/>
      <c r="CD581" s="157"/>
      <c r="CE581" s="45"/>
      <c r="CF581" s="145"/>
      <c r="CG581" s="40"/>
      <c r="CH581" s="42"/>
      <c r="CI581" s="42"/>
      <c r="CJ581" s="42"/>
      <c r="CK581" s="146"/>
      <c r="CL581" s="42"/>
      <c r="CM581" s="146"/>
      <c r="CN581" s="42"/>
      <c r="CO581" s="42"/>
      <c r="CP581" s="42"/>
      <c r="CQ581" s="42"/>
      <c r="CR581" s="42"/>
      <c r="CS581" s="42"/>
      <c r="CT581" s="42"/>
      <c r="CU581" s="40"/>
      <c r="CV581" s="42"/>
      <c r="CW581" s="40"/>
      <c r="CX581" s="42"/>
      <c r="CY581" s="40"/>
      <c r="CZ581" s="42"/>
      <c r="DA581" s="40"/>
      <c r="DB581" s="42"/>
      <c r="DC581" s="40"/>
      <c r="DD581" s="42"/>
      <c r="DE581" s="40"/>
      <c r="DF581" s="42"/>
      <c r="DG581" s="42"/>
      <c r="DH581" s="42"/>
    </row>
    <row r="582" spans="3:112">
      <c r="C582" s="147"/>
      <c r="D582" s="146"/>
      <c r="E582" s="147"/>
      <c r="F582" s="42"/>
      <c r="G582" s="151"/>
      <c r="H582" s="151"/>
      <c r="I582" s="151"/>
      <c r="J582" s="151"/>
      <c r="K582" s="151"/>
      <c r="L582" s="151"/>
      <c r="M582" s="151"/>
      <c r="N582" s="151"/>
      <c r="O582" s="45"/>
      <c r="P582" s="40"/>
      <c r="Q582" s="183"/>
      <c r="R582" s="40"/>
      <c r="S582" s="40"/>
      <c r="T582" s="40"/>
      <c r="U582" s="40"/>
      <c r="V582" s="40"/>
      <c r="W582" s="152"/>
      <c r="X582" s="153"/>
      <c r="Y582" s="70"/>
      <c r="Z582" s="157"/>
      <c r="AA582" s="157"/>
      <c r="AB582" s="45"/>
      <c r="AC582" s="145"/>
      <c r="AD582" s="40"/>
      <c r="AE582" s="42"/>
      <c r="AF582" s="42"/>
      <c r="AG582" s="42"/>
      <c r="AH582" s="146"/>
      <c r="AI582" s="42"/>
      <c r="AJ582" s="146"/>
      <c r="AK582" s="42"/>
      <c r="AL582" s="42"/>
      <c r="AM582" s="42"/>
      <c r="AN582" s="42"/>
      <c r="AO582" s="42"/>
      <c r="AP582" s="42"/>
      <c r="AQ582" s="42"/>
      <c r="AR582" s="40"/>
      <c r="AS582" s="42"/>
      <c r="AT582" s="40"/>
      <c r="AU582" s="42"/>
      <c r="AV582" s="40"/>
      <c r="AW582" s="42"/>
      <c r="AX582" s="40"/>
      <c r="AY582" s="42"/>
      <c r="AZ582" s="40"/>
      <c r="BA582" s="42"/>
      <c r="BB582" s="40"/>
      <c r="BC582" s="42"/>
      <c r="BD582" s="42"/>
      <c r="BE582" s="42"/>
      <c r="BF582" s="147"/>
      <c r="BG582" s="146"/>
      <c r="BH582" s="147"/>
      <c r="BI582" s="42"/>
      <c r="BJ582" s="151"/>
      <c r="BK582" s="151"/>
      <c r="BL582" s="151"/>
      <c r="BM582" s="151"/>
      <c r="BN582" s="151"/>
      <c r="BO582" s="151"/>
      <c r="BP582" s="151"/>
      <c r="BQ582" s="151"/>
      <c r="BR582" s="45"/>
      <c r="BS582" s="40"/>
      <c r="BT582" s="40"/>
      <c r="BU582" s="40"/>
      <c r="BV582" s="40"/>
      <c r="BW582" s="40"/>
      <c r="BX582" s="40"/>
      <c r="BY582" s="40"/>
      <c r="BZ582" s="152"/>
      <c r="CA582" s="153"/>
      <c r="CB582" s="70"/>
      <c r="CC582" s="157"/>
      <c r="CD582" s="157"/>
      <c r="CE582" s="45"/>
      <c r="CF582" s="145"/>
      <c r="CG582" s="40"/>
      <c r="CH582" s="42"/>
      <c r="CI582" s="42"/>
      <c r="CJ582" s="42"/>
      <c r="CK582" s="146"/>
      <c r="CL582" s="42"/>
      <c r="CM582" s="146"/>
      <c r="CN582" s="42"/>
      <c r="CO582" s="42"/>
      <c r="CP582" s="42"/>
      <c r="CQ582" s="42"/>
      <c r="CR582" s="42"/>
      <c r="CS582" s="42"/>
      <c r="CT582" s="42"/>
      <c r="CU582" s="40"/>
      <c r="CV582" s="42"/>
      <c r="CW582" s="40"/>
      <c r="CX582" s="42"/>
      <c r="CY582" s="40"/>
      <c r="CZ582" s="42"/>
      <c r="DA582" s="40"/>
      <c r="DB582" s="42"/>
      <c r="DC582" s="40"/>
      <c r="DD582" s="42"/>
      <c r="DE582" s="40"/>
      <c r="DF582" s="42"/>
      <c r="DG582" s="42"/>
      <c r="DH582" s="42"/>
    </row>
    <row r="583" spans="3:112">
      <c r="C583" s="147"/>
      <c r="D583" s="146"/>
      <c r="E583" s="147"/>
      <c r="F583" s="42"/>
      <c r="G583" s="151"/>
      <c r="H583" s="151"/>
      <c r="I583" s="151"/>
      <c r="J583" s="151"/>
      <c r="K583" s="151"/>
      <c r="L583" s="151"/>
      <c r="M583" s="151"/>
      <c r="N583" s="151"/>
      <c r="O583" s="45"/>
      <c r="P583" s="40"/>
      <c r="Q583" s="183"/>
      <c r="R583" s="40"/>
      <c r="S583" s="40"/>
      <c r="T583" s="40"/>
      <c r="U583" s="40"/>
      <c r="V583" s="40"/>
      <c r="W583" s="152"/>
      <c r="X583" s="153"/>
      <c r="Y583" s="70"/>
      <c r="Z583" s="157"/>
      <c r="AA583" s="157"/>
      <c r="AB583" s="45"/>
      <c r="AC583" s="145"/>
      <c r="AD583" s="40"/>
      <c r="AE583" s="42"/>
      <c r="AF583" s="42"/>
      <c r="AG583" s="42"/>
      <c r="AH583" s="146"/>
      <c r="AI583" s="42"/>
      <c r="AJ583" s="146"/>
      <c r="AK583" s="42"/>
      <c r="AL583" s="42"/>
      <c r="AM583" s="42"/>
      <c r="AN583" s="42"/>
      <c r="AO583" s="42"/>
      <c r="AP583" s="42"/>
      <c r="AQ583" s="42"/>
      <c r="AR583" s="40"/>
      <c r="AS583" s="42"/>
      <c r="AT583" s="40"/>
      <c r="AU583" s="42"/>
      <c r="AV583" s="40"/>
      <c r="AW583" s="42"/>
      <c r="AX583" s="40"/>
      <c r="AY583" s="42"/>
      <c r="AZ583" s="40"/>
      <c r="BA583" s="42"/>
      <c r="BB583" s="40"/>
      <c r="BC583" s="42"/>
      <c r="BD583" s="42"/>
      <c r="BE583" s="42"/>
      <c r="BF583" s="147"/>
      <c r="BG583" s="146"/>
      <c r="BH583" s="147"/>
      <c r="BI583" s="42"/>
      <c r="BJ583" s="151"/>
      <c r="BK583" s="151"/>
      <c r="BL583" s="151"/>
      <c r="BM583" s="151"/>
      <c r="BN583" s="151"/>
      <c r="BO583" s="151"/>
      <c r="BP583" s="151"/>
      <c r="BQ583" s="151"/>
      <c r="BR583" s="45"/>
      <c r="BS583" s="40"/>
      <c r="BT583" s="40"/>
      <c r="BU583" s="40"/>
      <c r="BV583" s="40"/>
      <c r="BW583" s="40"/>
      <c r="BX583" s="40"/>
      <c r="BY583" s="40"/>
      <c r="BZ583" s="152"/>
      <c r="CA583" s="153"/>
      <c r="CB583" s="70"/>
      <c r="CC583" s="157"/>
      <c r="CD583" s="157"/>
      <c r="CE583" s="45"/>
      <c r="CF583" s="145"/>
      <c r="CG583" s="40"/>
      <c r="CH583" s="42"/>
      <c r="CI583" s="42"/>
      <c r="CJ583" s="42"/>
      <c r="CK583" s="146"/>
      <c r="CL583" s="42"/>
      <c r="CM583" s="146"/>
      <c r="CN583" s="42"/>
      <c r="CO583" s="42"/>
      <c r="CP583" s="42"/>
      <c r="CQ583" s="42"/>
      <c r="CR583" s="42"/>
      <c r="CS583" s="42"/>
      <c r="CT583" s="42"/>
      <c r="CU583" s="40"/>
      <c r="CV583" s="42"/>
      <c r="CW583" s="40"/>
      <c r="CX583" s="42"/>
      <c r="CY583" s="40"/>
      <c r="CZ583" s="42"/>
      <c r="DA583" s="40"/>
      <c r="DB583" s="42"/>
      <c r="DC583" s="40"/>
      <c r="DD583" s="42"/>
      <c r="DE583" s="40"/>
      <c r="DF583" s="42"/>
      <c r="DG583" s="42"/>
      <c r="DH583" s="42"/>
    </row>
    <row r="584" spans="3:112">
      <c r="C584" s="147"/>
      <c r="D584" s="146"/>
      <c r="E584" s="147"/>
      <c r="F584" s="42"/>
      <c r="G584" s="151"/>
      <c r="H584" s="151"/>
      <c r="I584" s="151"/>
      <c r="J584" s="151"/>
      <c r="K584" s="151"/>
      <c r="L584" s="151"/>
      <c r="M584" s="151"/>
      <c r="N584" s="151"/>
      <c r="O584" s="45"/>
      <c r="P584" s="40"/>
      <c r="Q584" s="183"/>
      <c r="R584" s="40"/>
      <c r="S584" s="40"/>
      <c r="T584" s="40"/>
      <c r="U584" s="40"/>
      <c r="V584" s="40"/>
      <c r="W584" s="152"/>
      <c r="X584" s="153"/>
      <c r="Y584" s="70"/>
      <c r="Z584" s="157"/>
      <c r="AA584" s="157"/>
      <c r="AB584" s="45"/>
      <c r="AC584" s="145"/>
      <c r="AD584" s="40"/>
      <c r="AE584" s="42"/>
      <c r="AF584" s="42"/>
      <c r="AG584" s="42"/>
      <c r="AH584" s="146"/>
      <c r="AI584" s="42"/>
      <c r="AJ584" s="146"/>
      <c r="AK584" s="42"/>
      <c r="AL584" s="42"/>
      <c r="AM584" s="42"/>
      <c r="AN584" s="42"/>
      <c r="AO584" s="42"/>
      <c r="AP584" s="42"/>
      <c r="AQ584" s="42"/>
      <c r="AR584" s="40"/>
      <c r="AS584" s="42"/>
      <c r="AT584" s="40"/>
      <c r="AU584" s="42"/>
      <c r="AV584" s="40"/>
      <c r="AW584" s="42"/>
      <c r="AX584" s="40"/>
      <c r="AY584" s="42"/>
      <c r="AZ584" s="40"/>
      <c r="BA584" s="42"/>
      <c r="BB584" s="40"/>
      <c r="BC584" s="42"/>
      <c r="BD584" s="42"/>
      <c r="BE584" s="42"/>
      <c r="BF584" s="147"/>
      <c r="BG584" s="146"/>
      <c r="BH584" s="147"/>
      <c r="BI584" s="42"/>
      <c r="BJ584" s="151"/>
      <c r="BK584" s="151"/>
      <c r="BL584" s="151"/>
      <c r="BM584" s="151"/>
      <c r="BN584" s="151"/>
      <c r="BO584" s="151"/>
      <c r="BP584" s="151"/>
      <c r="BQ584" s="151"/>
      <c r="BR584" s="45"/>
      <c r="BS584" s="40"/>
      <c r="BT584" s="40"/>
      <c r="BU584" s="40"/>
      <c r="BV584" s="40"/>
      <c r="BW584" s="40"/>
      <c r="BX584" s="40"/>
      <c r="BY584" s="40"/>
      <c r="BZ584" s="152"/>
      <c r="CA584" s="153"/>
      <c r="CB584" s="70"/>
      <c r="CC584" s="157"/>
      <c r="CD584" s="157"/>
      <c r="CE584" s="45"/>
      <c r="CF584" s="145"/>
      <c r="CG584" s="40"/>
      <c r="CH584" s="42"/>
      <c r="CI584" s="42"/>
      <c r="CJ584" s="42"/>
      <c r="CK584" s="146"/>
      <c r="CL584" s="42"/>
      <c r="CM584" s="146"/>
      <c r="CN584" s="42"/>
      <c r="CO584" s="42"/>
      <c r="CP584" s="42"/>
      <c r="CQ584" s="42"/>
      <c r="CR584" s="42"/>
      <c r="CS584" s="42"/>
      <c r="CT584" s="42"/>
      <c r="CU584" s="40"/>
      <c r="CV584" s="42"/>
      <c r="CW584" s="40"/>
      <c r="CX584" s="42"/>
      <c r="CY584" s="40"/>
      <c r="CZ584" s="42"/>
      <c r="DA584" s="40"/>
      <c r="DB584" s="42"/>
      <c r="DC584" s="40"/>
      <c r="DD584" s="42"/>
      <c r="DE584" s="40"/>
      <c r="DF584" s="42"/>
      <c r="DG584" s="42"/>
      <c r="DH584" s="42"/>
    </row>
    <row r="585" spans="3:112">
      <c r="C585" s="147"/>
      <c r="D585" s="146"/>
      <c r="E585" s="147"/>
      <c r="F585" s="42"/>
      <c r="G585" s="151"/>
      <c r="H585" s="151"/>
      <c r="I585" s="151"/>
      <c r="J585" s="151"/>
      <c r="K585" s="151"/>
      <c r="L585" s="151"/>
      <c r="M585" s="151"/>
      <c r="N585" s="151"/>
      <c r="O585" s="45"/>
      <c r="P585" s="40"/>
      <c r="Q585" s="183"/>
      <c r="R585" s="40"/>
      <c r="S585" s="40"/>
      <c r="T585" s="40"/>
      <c r="U585" s="40"/>
      <c r="V585" s="40"/>
      <c r="W585" s="152"/>
      <c r="X585" s="153"/>
      <c r="Y585" s="70"/>
      <c r="Z585" s="157"/>
      <c r="AA585" s="157"/>
      <c r="AB585" s="45"/>
      <c r="AC585" s="145"/>
      <c r="AD585" s="40"/>
      <c r="AE585" s="42"/>
      <c r="AF585" s="42"/>
      <c r="AG585" s="42"/>
      <c r="AH585" s="146"/>
      <c r="AI585" s="42"/>
      <c r="AJ585" s="146"/>
      <c r="AK585" s="42"/>
      <c r="AL585" s="42"/>
      <c r="AM585" s="42"/>
      <c r="AN585" s="42"/>
      <c r="AO585" s="42"/>
      <c r="AP585" s="42"/>
      <c r="AQ585" s="42"/>
      <c r="AR585" s="40"/>
      <c r="AS585" s="42"/>
      <c r="AT585" s="40"/>
      <c r="AU585" s="42"/>
      <c r="AV585" s="40"/>
      <c r="AW585" s="42"/>
      <c r="AX585" s="40"/>
      <c r="AY585" s="42"/>
      <c r="AZ585" s="40"/>
      <c r="BA585" s="42"/>
      <c r="BB585" s="40"/>
      <c r="BC585" s="42"/>
      <c r="BD585" s="42"/>
      <c r="BE585" s="42"/>
      <c r="BF585" s="147"/>
      <c r="BG585" s="146"/>
      <c r="BH585" s="147"/>
      <c r="BI585" s="42"/>
      <c r="BJ585" s="151"/>
      <c r="BK585" s="151"/>
      <c r="BL585" s="151"/>
      <c r="BM585" s="151"/>
      <c r="BN585" s="151"/>
      <c r="BO585" s="151"/>
      <c r="BP585" s="151"/>
      <c r="BQ585" s="151"/>
      <c r="BR585" s="45"/>
      <c r="BS585" s="40"/>
      <c r="BT585" s="40"/>
      <c r="BU585" s="40"/>
      <c r="BV585" s="40"/>
      <c r="BW585" s="40"/>
      <c r="BX585" s="40"/>
      <c r="BY585" s="40"/>
      <c r="BZ585" s="152"/>
      <c r="CA585" s="153"/>
      <c r="CB585" s="70"/>
      <c r="CC585" s="157"/>
      <c r="CD585" s="157"/>
      <c r="CE585" s="45"/>
      <c r="CF585" s="145"/>
      <c r="CG585" s="40"/>
      <c r="CH585" s="42"/>
      <c r="CI585" s="42"/>
      <c r="CJ585" s="42"/>
      <c r="CK585" s="146"/>
      <c r="CL585" s="42"/>
      <c r="CM585" s="146"/>
      <c r="CN585" s="42"/>
      <c r="CO585" s="42"/>
      <c r="CP585" s="42"/>
      <c r="CQ585" s="42"/>
      <c r="CR585" s="42"/>
      <c r="CS585" s="42"/>
      <c r="CT585" s="42"/>
      <c r="CU585" s="40"/>
      <c r="CV585" s="42"/>
      <c r="CW585" s="40"/>
      <c r="CX585" s="42"/>
      <c r="CY585" s="40"/>
      <c r="CZ585" s="42"/>
      <c r="DA585" s="40"/>
      <c r="DB585" s="42"/>
      <c r="DC585" s="40"/>
      <c r="DD585" s="42"/>
      <c r="DE585" s="40"/>
      <c r="DF585" s="42"/>
      <c r="DG585" s="42"/>
      <c r="DH585" s="42"/>
    </row>
    <row r="586" spans="3:112">
      <c r="C586" s="147"/>
      <c r="D586" s="146"/>
      <c r="E586" s="147"/>
      <c r="F586" s="42"/>
      <c r="G586" s="151"/>
      <c r="H586" s="151"/>
      <c r="I586" s="151"/>
      <c r="J586" s="151"/>
      <c r="K586" s="151"/>
      <c r="L586" s="151"/>
      <c r="M586" s="151"/>
      <c r="N586" s="151"/>
      <c r="O586" s="45"/>
      <c r="P586" s="40"/>
      <c r="Q586" s="183"/>
      <c r="R586" s="40"/>
      <c r="S586" s="40"/>
      <c r="T586" s="40"/>
      <c r="U586" s="40"/>
      <c r="V586" s="40"/>
      <c r="W586" s="152"/>
      <c r="X586" s="153"/>
      <c r="Y586" s="70"/>
      <c r="Z586" s="157"/>
      <c r="AA586" s="157"/>
      <c r="AB586" s="45"/>
      <c r="AC586" s="145"/>
      <c r="AD586" s="40"/>
      <c r="AE586" s="42"/>
      <c r="AF586" s="42"/>
      <c r="AG586" s="42"/>
      <c r="AH586" s="146"/>
      <c r="AI586" s="42"/>
      <c r="AJ586" s="146"/>
      <c r="AK586" s="42"/>
      <c r="AL586" s="42"/>
      <c r="AM586" s="42"/>
      <c r="AN586" s="42"/>
      <c r="AO586" s="42"/>
      <c r="AP586" s="42"/>
      <c r="AQ586" s="42"/>
      <c r="AR586" s="40"/>
      <c r="AS586" s="42"/>
      <c r="AT586" s="40"/>
      <c r="AU586" s="42"/>
      <c r="AV586" s="40"/>
      <c r="AW586" s="42"/>
      <c r="AX586" s="40"/>
      <c r="AY586" s="42"/>
      <c r="AZ586" s="40"/>
      <c r="BA586" s="42"/>
      <c r="BB586" s="40"/>
      <c r="BC586" s="42"/>
      <c r="BD586" s="42"/>
      <c r="BE586" s="42"/>
      <c r="BF586" s="147"/>
      <c r="BG586" s="146"/>
      <c r="BH586" s="147"/>
      <c r="BI586" s="42"/>
      <c r="BJ586" s="151"/>
      <c r="BK586" s="151"/>
      <c r="BL586" s="151"/>
      <c r="BM586" s="151"/>
      <c r="BN586" s="151"/>
      <c r="BO586" s="151"/>
      <c r="BP586" s="151"/>
      <c r="BQ586" s="151"/>
      <c r="BR586" s="45"/>
      <c r="BS586" s="40"/>
      <c r="BT586" s="40"/>
      <c r="BU586" s="40"/>
      <c r="BV586" s="40"/>
      <c r="BW586" s="40"/>
      <c r="BX586" s="40"/>
      <c r="BY586" s="40"/>
      <c r="BZ586" s="152"/>
      <c r="CA586" s="153"/>
      <c r="CB586" s="70"/>
      <c r="CC586" s="157"/>
      <c r="CD586" s="157"/>
      <c r="CE586" s="45"/>
      <c r="CF586" s="145"/>
      <c r="CG586" s="40"/>
      <c r="CH586" s="42"/>
      <c r="CI586" s="42"/>
      <c r="CJ586" s="42"/>
      <c r="CK586" s="146"/>
      <c r="CL586" s="42"/>
      <c r="CM586" s="146"/>
      <c r="CN586" s="42"/>
      <c r="CO586" s="42"/>
      <c r="CP586" s="42"/>
      <c r="CQ586" s="42"/>
      <c r="CR586" s="42"/>
      <c r="CS586" s="42"/>
      <c r="CT586" s="42"/>
      <c r="CU586" s="40"/>
      <c r="CV586" s="42"/>
      <c r="CW586" s="40"/>
      <c r="CX586" s="42"/>
      <c r="CY586" s="40"/>
      <c r="CZ586" s="42"/>
      <c r="DA586" s="40"/>
      <c r="DB586" s="42"/>
      <c r="DC586" s="40"/>
      <c r="DD586" s="42"/>
      <c r="DE586" s="40"/>
      <c r="DF586" s="42"/>
      <c r="DG586" s="42"/>
      <c r="DH586" s="42"/>
    </row>
    <row r="587" spans="3:112">
      <c r="C587" s="147"/>
      <c r="D587" s="146"/>
      <c r="E587" s="147"/>
      <c r="F587" s="42"/>
      <c r="G587" s="151"/>
      <c r="H587" s="151"/>
      <c r="I587" s="151"/>
      <c r="J587" s="151"/>
      <c r="K587" s="151"/>
      <c r="L587" s="151"/>
      <c r="M587" s="151"/>
      <c r="N587" s="151"/>
      <c r="O587" s="45"/>
      <c r="P587" s="40"/>
      <c r="Q587" s="183"/>
      <c r="R587" s="40"/>
      <c r="S587" s="40"/>
      <c r="T587" s="40"/>
      <c r="U587" s="40"/>
      <c r="V587" s="40"/>
      <c r="W587" s="152"/>
      <c r="X587" s="153"/>
      <c r="Y587" s="70"/>
      <c r="Z587" s="157"/>
      <c r="AA587" s="157"/>
      <c r="AB587" s="45"/>
      <c r="AC587" s="145"/>
      <c r="AD587" s="40"/>
      <c r="AE587" s="42"/>
      <c r="AF587" s="42"/>
      <c r="AG587" s="42"/>
      <c r="AH587" s="146"/>
      <c r="AI587" s="42"/>
      <c r="AJ587" s="146"/>
      <c r="AK587" s="42"/>
      <c r="AL587" s="42"/>
      <c r="AM587" s="42"/>
      <c r="AN587" s="42"/>
      <c r="AO587" s="42"/>
      <c r="AP587" s="42"/>
      <c r="AQ587" s="42"/>
      <c r="AR587" s="40"/>
      <c r="AS587" s="42"/>
      <c r="AT587" s="40"/>
      <c r="AU587" s="42"/>
      <c r="AV587" s="40"/>
      <c r="AW587" s="42"/>
      <c r="AX587" s="40"/>
      <c r="AY587" s="42"/>
      <c r="AZ587" s="40"/>
      <c r="BA587" s="42"/>
      <c r="BB587" s="40"/>
      <c r="BC587" s="42"/>
      <c r="BD587" s="42"/>
      <c r="BE587" s="42"/>
      <c r="BF587" s="147"/>
      <c r="BG587" s="146"/>
      <c r="BH587" s="147"/>
      <c r="BI587" s="42"/>
      <c r="BJ587" s="151"/>
      <c r="BK587" s="151"/>
      <c r="BL587" s="151"/>
      <c r="BM587" s="151"/>
      <c r="BN587" s="151"/>
      <c r="BO587" s="151"/>
      <c r="BP587" s="151"/>
      <c r="BQ587" s="151"/>
      <c r="BR587" s="45"/>
      <c r="BS587" s="40"/>
      <c r="BT587" s="40"/>
      <c r="BU587" s="40"/>
      <c r="BV587" s="40"/>
      <c r="BW587" s="40"/>
      <c r="BX587" s="40"/>
      <c r="BY587" s="40"/>
      <c r="BZ587" s="152"/>
      <c r="CA587" s="153"/>
      <c r="CB587" s="70"/>
      <c r="CC587" s="157"/>
      <c r="CD587" s="157"/>
      <c r="CE587" s="45"/>
      <c r="CF587" s="145"/>
      <c r="CG587" s="40"/>
      <c r="CH587" s="42"/>
      <c r="CI587" s="42"/>
      <c r="CJ587" s="42"/>
      <c r="CK587" s="146"/>
      <c r="CL587" s="42"/>
      <c r="CM587" s="146"/>
      <c r="CN587" s="42"/>
      <c r="CO587" s="42"/>
      <c r="CP587" s="42"/>
      <c r="CQ587" s="42"/>
      <c r="CR587" s="42"/>
      <c r="CS587" s="42"/>
      <c r="CT587" s="42"/>
      <c r="CU587" s="40"/>
      <c r="CV587" s="42"/>
      <c r="CW587" s="40"/>
      <c r="CX587" s="42"/>
      <c r="CY587" s="40"/>
      <c r="CZ587" s="42"/>
      <c r="DA587" s="40"/>
      <c r="DB587" s="42"/>
      <c r="DC587" s="40"/>
      <c r="DD587" s="42"/>
      <c r="DE587" s="40"/>
      <c r="DF587" s="42"/>
      <c r="DG587" s="42"/>
      <c r="DH587" s="42"/>
    </row>
    <row r="588" spans="3:112">
      <c r="C588" s="147"/>
      <c r="D588" s="146"/>
      <c r="E588" s="147"/>
      <c r="F588" s="42"/>
      <c r="G588" s="151"/>
      <c r="H588" s="151"/>
      <c r="I588" s="151"/>
      <c r="J588" s="151"/>
      <c r="K588" s="151"/>
      <c r="L588" s="151"/>
      <c r="M588" s="151"/>
      <c r="N588" s="151"/>
      <c r="O588" s="45"/>
      <c r="P588" s="40"/>
      <c r="Q588" s="183"/>
      <c r="R588" s="40"/>
      <c r="S588" s="40"/>
      <c r="T588" s="40"/>
      <c r="U588" s="40"/>
      <c r="V588" s="40"/>
      <c r="W588" s="152"/>
      <c r="X588" s="153"/>
      <c r="Y588" s="70"/>
      <c r="Z588" s="157"/>
      <c r="AA588" s="157"/>
      <c r="AB588" s="45"/>
      <c r="AC588" s="145"/>
      <c r="AD588" s="40"/>
      <c r="AE588" s="42"/>
      <c r="AF588" s="42"/>
      <c r="AG588" s="42"/>
      <c r="AH588" s="146"/>
      <c r="AI588" s="42"/>
      <c r="AJ588" s="146"/>
      <c r="AK588" s="42"/>
      <c r="AL588" s="42"/>
      <c r="AM588" s="42"/>
      <c r="AN588" s="42"/>
      <c r="AO588" s="42"/>
      <c r="AP588" s="42"/>
      <c r="AQ588" s="42"/>
      <c r="AR588" s="40"/>
      <c r="AS588" s="42"/>
      <c r="AT588" s="40"/>
      <c r="AU588" s="42"/>
      <c r="AV588" s="40"/>
      <c r="AW588" s="42"/>
      <c r="AX588" s="40"/>
      <c r="AY588" s="42"/>
      <c r="AZ588" s="40"/>
      <c r="BA588" s="42"/>
      <c r="BB588" s="40"/>
      <c r="BC588" s="42"/>
      <c r="BD588" s="42"/>
      <c r="BE588" s="42"/>
      <c r="BF588" s="147"/>
      <c r="BG588" s="146"/>
      <c r="BH588" s="147"/>
      <c r="BI588" s="42"/>
      <c r="BJ588" s="151"/>
      <c r="BK588" s="151"/>
      <c r="BL588" s="151"/>
      <c r="BM588" s="151"/>
      <c r="BN588" s="151"/>
      <c r="BO588" s="151"/>
      <c r="BP588" s="151"/>
      <c r="BQ588" s="151"/>
      <c r="BR588" s="45"/>
      <c r="BS588" s="40"/>
      <c r="BT588" s="40"/>
      <c r="BU588" s="40"/>
      <c r="BV588" s="40"/>
      <c r="BW588" s="40"/>
      <c r="BX588" s="40"/>
      <c r="BY588" s="40"/>
      <c r="BZ588" s="152"/>
      <c r="CA588" s="153"/>
      <c r="CB588" s="70"/>
      <c r="CC588" s="157"/>
      <c r="CD588" s="157"/>
      <c r="CE588" s="45"/>
      <c r="CF588" s="145"/>
      <c r="CG588" s="40"/>
      <c r="CH588" s="42"/>
      <c r="CI588" s="42"/>
      <c r="CJ588" s="42"/>
      <c r="CK588" s="146"/>
      <c r="CL588" s="42"/>
      <c r="CM588" s="146"/>
      <c r="CN588" s="42"/>
      <c r="CO588" s="42"/>
      <c r="CP588" s="42"/>
      <c r="CQ588" s="42"/>
      <c r="CR588" s="42"/>
      <c r="CS588" s="42"/>
      <c r="CT588" s="42"/>
      <c r="CU588" s="40"/>
      <c r="CV588" s="42"/>
      <c r="CW588" s="40"/>
      <c r="CX588" s="42"/>
      <c r="CY588" s="40"/>
      <c r="CZ588" s="42"/>
      <c r="DA588" s="40"/>
      <c r="DB588" s="42"/>
      <c r="DC588" s="40"/>
      <c r="DD588" s="42"/>
      <c r="DE588" s="40"/>
      <c r="DF588" s="42"/>
      <c r="DG588" s="42"/>
      <c r="DH588" s="42"/>
    </row>
    <row r="589" spans="3:112">
      <c r="C589" s="147"/>
      <c r="D589" s="146"/>
      <c r="E589" s="147"/>
      <c r="F589" s="42"/>
      <c r="G589" s="151"/>
      <c r="H589" s="151"/>
      <c r="I589" s="151"/>
      <c r="J589" s="151"/>
      <c r="K589" s="151"/>
      <c r="L589" s="151"/>
      <c r="M589" s="151"/>
      <c r="N589" s="151"/>
      <c r="O589" s="45"/>
      <c r="P589" s="40"/>
      <c r="Q589" s="183"/>
      <c r="R589" s="40"/>
      <c r="S589" s="40"/>
      <c r="T589" s="40"/>
      <c r="U589" s="40"/>
      <c r="V589" s="40"/>
      <c r="W589" s="152"/>
      <c r="X589" s="153"/>
      <c r="Y589" s="70"/>
      <c r="Z589" s="157"/>
      <c r="AA589" s="157"/>
      <c r="AB589" s="45"/>
      <c r="AC589" s="145"/>
      <c r="AD589" s="40"/>
      <c r="AE589" s="42"/>
      <c r="AF589" s="42"/>
      <c r="AG589" s="42"/>
      <c r="AH589" s="146"/>
      <c r="AI589" s="42"/>
      <c r="AJ589" s="146"/>
      <c r="AK589" s="42"/>
      <c r="AL589" s="42"/>
      <c r="AM589" s="42"/>
      <c r="AN589" s="42"/>
      <c r="AO589" s="42"/>
      <c r="AP589" s="42"/>
      <c r="AQ589" s="42"/>
      <c r="AR589" s="40"/>
      <c r="AS589" s="42"/>
      <c r="AT589" s="40"/>
      <c r="AU589" s="42"/>
      <c r="AV589" s="40"/>
      <c r="AW589" s="42"/>
      <c r="AX589" s="40"/>
      <c r="AY589" s="42"/>
      <c r="AZ589" s="40"/>
      <c r="BA589" s="42"/>
      <c r="BB589" s="40"/>
      <c r="BC589" s="42"/>
      <c r="BD589" s="42"/>
      <c r="BE589" s="42"/>
      <c r="BF589" s="147"/>
      <c r="BG589" s="146"/>
      <c r="BH589" s="147"/>
      <c r="BI589" s="42"/>
      <c r="BJ589" s="151"/>
      <c r="BK589" s="151"/>
      <c r="BL589" s="151"/>
      <c r="BM589" s="151"/>
      <c r="BN589" s="151"/>
      <c r="BO589" s="151"/>
      <c r="BP589" s="151"/>
      <c r="BQ589" s="151"/>
      <c r="BR589" s="45"/>
      <c r="BS589" s="40"/>
      <c r="BT589" s="40"/>
      <c r="BU589" s="40"/>
      <c r="BV589" s="40"/>
      <c r="BW589" s="40"/>
      <c r="BX589" s="40"/>
      <c r="BY589" s="40"/>
      <c r="BZ589" s="152"/>
      <c r="CA589" s="153"/>
      <c r="CB589" s="70"/>
      <c r="CC589" s="157"/>
      <c r="CD589" s="157"/>
      <c r="CE589" s="45"/>
      <c r="CF589" s="145"/>
      <c r="CG589" s="40"/>
      <c r="CH589" s="42"/>
      <c r="CI589" s="42"/>
      <c r="CJ589" s="42"/>
      <c r="CK589" s="146"/>
      <c r="CL589" s="42"/>
      <c r="CM589" s="146"/>
      <c r="CN589" s="42"/>
      <c r="CO589" s="42"/>
      <c r="CP589" s="42"/>
      <c r="CQ589" s="42"/>
      <c r="CR589" s="42"/>
      <c r="CS589" s="42"/>
      <c r="CT589" s="42"/>
      <c r="CU589" s="40"/>
      <c r="CV589" s="42"/>
      <c r="CW589" s="40"/>
      <c r="CX589" s="42"/>
      <c r="CY589" s="40"/>
      <c r="CZ589" s="42"/>
      <c r="DA589" s="40"/>
      <c r="DB589" s="42"/>
      <c r="DC589" s="40"/>
      <c r="DD589" s="42"/>
      <c r="DE589" s="40"/>
      <c r="DF589" s="42"/>
      <c r="DG589" s="42"/>
      <c r="DH589" s="42"/>
    </row>
    <row r="590" spans="3:112">
      <c r="C590" s="147"/>
      <c r="D590" s="146"/>
      <c r="E590" s="147"/>
      <c r="F590" s="42"/>
      <c r="G590" s="151"/>
      <c r="H590" s="151"/>
      <c r="I590" s="151"/>
      <c r="J590" s="151"/>
      <c r="K590" s="151"/>
      <c r="L590" s="151"/>
      <c r="M590" s="151"/>
      <c r="N590" s="151"/>
      <c r="O590" s="45"/>
      <c r="P590" s="40"/>
      <c r="Q590" s="183"/>
      <c r="R590" s="40"/>
      <c r="S590" s="40"/>
      <c r="T590" s="40"/>
      <c r="U590" s="40"/>
      <c r="V590" s="40"/>
      <c r="W590" s="152"/>
      <c r="X590" s="153"/>
      <c r="Y590" s="70"/>
      <c r="Z590" s="157"/>
      <c r="AA590" s="157"/>
      <c r="AB590" s="45"/>
      <c r="AC590" s="145"/>
      <c r="AD590" s="40"/>
      <c r="AE590" s="42"/>
      <c r="AF590" s="42"/>
      <c r="AG590" s="42"/>
      <c r="AH590" s="146"/>
      <c r="AI590" s="42"/>
      <c r="AJ590" s="146"/>
      <c r="AK590" s="42"/>
      <c r="AL590" s="42"/>
      <c r="AM590" s="42"/>
      <c r="AN590" s="42"/>
      <c r="AO590" s="42"/>
      <c r="AP590" s="42"/>
      <c r="AQ590" s="42"/>
      <c r="AR590" s="40"/>
      <c r="AS590" s="42"/>
      <c r="AT590" s="40"/>
      <c r="AU590" s="42"/>
      <c r="AV590" s="40"/>
      <c r="AW590" s="42"/>
      <c r="AX590" s="40"/>
      <c r="AY590" s="42"/>
      <c r="AZ590" s="40"/>
      <c r="BA590" s="42"/>
      <c r="BB590" s="40"/>
      <c r="BC590" s="42"/>
      <c r="BD590" s="42"/>
      <c r="BE590" s="42"/>
      <c r="BF590" s="147"/>
      <c r="BG590" s="146"/>
      <c r="BH590" s="147"/>
      <c r="BI590" s="42"/>
      <c r="BJ590" s="151"/>
      <c r="BK590" s="151"/>
      <c r="BL590" s="151"/>
      <c r="BM590" s="151"/>
      <c r="BN590" s="151"/>
      <c r="BO590" s="151"/>
      <c r="BP590" s="151"/>
      <c r="BQ590" s="151"/>
      <c r="BR590" s="45"/>
      <c r="BS590" s="40"/>
      <c r="BT590" s="40"/>
      <c r="BU590" s="40"/>
      <c r="BV590" s="40"/>
      <c r="BW590" s="40"/>
      <c r="BX590" s="40"/>
      <c r="BY590" s="40"/>
      <c r="BZ590" s="152"/>
      <c r="CA590" s="153"/>
      <c r="CB590" s="70"/>
      <c r="CC590" s="157"/>
      <c r="CD590" s="157"/>
      <c r="CE590" s="45"/>
      <c r="CF590" s="145"/>
      <c r="CG590" s="40"/>
      <c r="CH590" s="42"/>
      <c r="CI590" s="42"/>
      <c r="CJ590" s="42"/>
      <c r="CK590" s="146"/>
      <c r="CL590" s="42"/>
      <c r="CM590" s="146"/>
      <c r="CN590" s="42"/>
      <c r="CO590" s="42"/>
      <c r="CP590" s="42"/>
      <c r="CQ590" s="42"/>
      <c r="CR590" s="42"/>
      <c r="CS590" s="42"/>
      <c r="CT590" s="42"/>
      <c r="CU590" s="40"/>
      <c r="CV590" s="42"/>
      <c r="CW590" s="40"/>
      <c r="CX590" s="42"/>
      <c r="CY590" s="40"/>
      <c r="CZ590" s="42"/>
      <c r="DA590" s="40"/>
      <c r="DB590" s="42"/>
      <c r="DC590" s="40"/>
      <c r="DD590" s="42"/>
      <c r="DE590" s="40"/>
      <c r="DF590" s="42"/>
      <c r="DG590" s="42"/>
      <c r="DH590" s="42"/>
    </row>
    <row r="591" spans="3:112">
      <c r="C591" s="147"/>
      <c r="D591" s="146"/>
      <c r="E591" s="147"/>
      <c r="F591" s="42"/>
      <c r="G591" s="151"/>
      <c r="H591" s="151"/>
      <c r="I591" s="151"/>
      <c r="J591" s="151"/>
      <c r="K591" s="151"/>
      <c r="L591" s="151"/>
      <c r="M591" s="151"/>
      <c r="N591" s="151"/>
      <c r="O591" s="45"/>
      <c r="P591" s="40"/>
      <c r="Q591" s="183"/>
      <c r="R591" s="40"/>
      <c r="S591" s="40"/>
      <c r="T591" s="40"/>
      <c r="U591" s="40"/>
      <c r="V591" s="40"/>
      <c r="W591" s="152"/>
      <c r="X591" s="153"/>
      <c r="Y591" s="70"/>
      <c r="Z591" s="157"/>
      <c r="AA591" s="157"/>
      <c r="AB591" s="45"/>
      <c r="AC591" s="145"/>
      <c r="AD591" s="40"/>
      <c r="AE591" s="42"/>
      <c r="AF591" s="42"/>
      <c r="AG591" s="42"/>
      <c r="AH591" s="146"/>
      <c r="AI591" s="42"/>
      <c r="AJ591" s="146"/>
      <c r="AK591" s="42"/>
      <c r="AL591" s="42"/>
      <c r="AM591" s="42"/>
      <c r="AN591" s="42"/>
      <c r="AO591" s="42"/>
      <c r="AP591" s="42"/>
      <c r="AQ591" s="42"/>
      <c r="AR591" s="40"/>
      <c r="AS591" s="42"/>
      <c r="AT591" s="40"/>
      <c r="AU591" s="42"/>
      <c r="AV591" s="40"/>
      <c r="AW591" s="42"/>
      <c r="AX591" s="40"/>
      <c r="AY591" s="42"/>
      <c r="AZ591" s="40"/>
      <c r="BA591" s="42"/>
      <c r="BB591" s="40"/>
      <c r="BC591" s="42"/>
      <c r="BD591" s="42"/>
      <c r="BE591" s="42"/>
      <c r="BF591" s="147"/>
      <c r="BG591" s="146"/>
      <c r="BH591" s="147"/>
      <c r="BI591" s="42"/>
      <c r="BJ591" s="151"/>
      <c r="BK591" s="151"/>
      <c r="BL591" s="151"/>
      <c r="BM591" s="151"/>
      <c r="BN591" s="151"/>
      <c r="BO591" s="151"/>
      <c r="BP591" s="151"/>
      <c r="BQ591" s="151"/>
      <c r="BR591" s="45"/>
      <c r="BS591" s="40"/>
      <c r="BT591" s="40"/>
      <c r="BU591" s="40"/>
      <c r="BV591" s="40"/>
      <c r="BW591" s="40"/>
      <c r="BX591" s="40"/>
      <c r="BY591" s="40"/>
      <c r="BZ591" s="152"/>
      <c r="CA591" s="153"/>
      <c r="CB591" s="70"/>
      <c r="CC591" s="157"/>
      <c r="CD591" s="157"/>
      <c r="CE591" s="45"/>
      <c r="CF591" s="145"/>
      <c r="CG591" s="40"/>
      <c r="CH591" s="42"/>
      <c r="CI591" s="42"/>
      <c r="CJ591" s="42"/>
      <c r="CK591" s="146"/>
      <c r="CL591" s="42"/>
      <c r="CM591" s="146"/>
      <c r="CN591" s="42"/>
      <c r="CO591" s="42"/>
      <c r="CP591" s="42"/>
      <c r="CQ591" s="42"/>
      <c r="CR591" s="42"/>
      <c r="CS591" s="42"/>
      <c r="CT591" s="42"/>
      <c r="CU591" s="40"/>
      <c r="CV591" s="42"/>
      <c r="CW591" s="40"/>
      <c r="CX591" s="42"/>
      <c r="CY591" s="40"/>
      <c r="CZ591" s="42"/>
      <c r="DA591" s="40"/>
      <c r="DB591" s="42"/>
      <c r="DC591" s="40"/>
      <c r="DD591" s="42"/>
      <c r="DE591" s="40"/>
      <c r="DF591" s="42"/>
      <c r="DG591" s="42"/>
      <c r="DH591" s="42"/>
    </row>
    <row r="592" spans="3:112">
      <c r="C592" s="147"/>
      <c r="D592" s="146"/>
      <c r="E592" s="147"/>
      <c r="F592" s="42"/>
      <c r="G592" s="151"/>
      <c r="H592" s="151"/>
      <c r="I592" s="151"/>
      <c r="J592" s="151"/>
      <c r="K592" s="151"/>
      <c r="L592" s="151"/>
      <c r="M592" s="151"/>
      <c r="N592" s="151"/>
      <c r="O592" s="45"/>
      <c r="P592" s="40"/>
      <c r="Q592" s="183"/>
      <c r="R592" s="40"/>
      <c r="S592" s="40"/>
      <c r="T592" s="40"/>
      <c r="U592" s="40"/>
      <c r="V592" s="40"/>
      <c r="W592" s="152"/>
      <c r="X592" s="153"/>
      <c r="Y592" s="70"/>
      <c r="Z592" s="157"/>
      <c r="AA592" s="157"/>
      <c r="AB592" s="45"/>
      <c r="AC592" s="145"/>
      <c r="AD592" s="40"/>
      <c r="AE592" s="42"/>
      <c r="AF592" s="42"/>
      <c r="AG592" s="42"/>
      <c r="AH592" s="146"/>
      <c r="AI592" s="42"/>
      <c r="AJ592" s="146"/>
      <c r="AK592" s="42"/>
      <c r="AL592" s="42"/>
      <c r="AM592" s="42"/>
      <c r="AN592" s="42"/>
      <c r="AO592" s="42"/>
      <c r="AP592" s="42"/>
      <c r="AQ592" s="42"/>
      <c r="AR592" s="40"/>
      <c r="AS592" s="42"/>
      <c r="AT592" s="40"/>
      <c r="AU592" s="42"/>
      <c r="AV592" s="40"/>
      <c r="AW592" s="42"/>
      <c r="AX592" s="40"/>
      <c r="AY592" s="42"/>
      <c r="AZ592" s="40"/>
      <c r="BA592" s="42"/>
      <c r="BB592" s="40"/>
      <c r="BC592" s="42"/>
      <c r="BD592" s="42"/>
      <c r="BE592" s="42"/>
      <c r="BF592" s="147"/>
      <c r="BG592" s="146"/>
      <c r="BH592" s="147"/>
      <c r="BI592" s="42"/>
      <c r="BJ592" s="151"/>
      <c r="BK592" s="151"/>
      <c r="BL592" s="151"/>
      <c r="BM592" s="151"/>
      <c r="BN592" s="151"/>
      <c r="BO592" s="151"/>
      <c r="BP592" s="151"/>
      <c r="BQ592" s="151"/>
      <c r="BR592" s="45"/>
      <c r="BS592" s="40"/>
      <c r="BT592" s="40"/>
      <c r="BU592" s="40"/>
      <c r="BV592" s="40"/>
      <c r="BW592" s="40"/>
      <c r="BX592" s="40"/>
      <c r="BY592" s="40"/>
      <c r="BZ592" s="152"/>
      <c r="CA592" s="153"/>
      <c r="CB592" s="70"/>
      <c r="CC592" s="157"/>
      <c r="CD592" s="157"/>
      <c r="CE592" s="45"/>
      <c r="CF592" s="145"/>
      <c r="CG592" s="40"/>
      <c r="CH592" s="42"/>
      <c r="CI592" s="42"/>
      <c r="CJ592" s="42"/>
      <c r="CK592" s="146"/>
      <c r="CL592" s="42"/>
      <c r="CM592" s="146"/>
      <c r="CN592" s="42"/>
      <c r="CO592" s="42"/>
      <c r="CP592" s="42"/>
      <c r="CQ592" s="42"/>
      <c r="CR592" s="42"/>
      <c r="CS592" s="42"/>
      <c r="CT592" s="42"/>
      <c r="CU592" s="40"/>
      <c r="CV592" s="42"/>
      <c r="CW592" s="40"/>
      <c r="CX592" s="42"/>
      <c r="CY592" s="40"/>
      <c r="CZ592" s="42"/>
      <c r="DA592" s="40"/>
      <c r="DB592" s="42"/>
      <c r="DC592" s="40"/>
      <c r="DD592" s="42"/>
      <c r="DE592" s="40"/>
      <c r="DF592" s="42"/>
      <c r="DG592" s="42"/>
      <c r="DH592" s="42"/>
    </row>
    <row r="593" spans="3:112">
      <c r="C593" s="147"/>
      <c r="D593" s="146"/>
      <c r="E593" s="147"/>
      <c r="F593" s="42"/>
      <c r="G593" s="151"/>
      <c r="H593" s="151"/>
      <c r="I593" s="151"/>
      <c r="J593" s="151"/>
      <c r="K593" s="151"/>
      <c r="L593" s="151"/>
      <c r="M593" s="151"/>
      <c r="N593" s="151"/>
      <c r="O593" s="45"/>
      <c r="P593" s="40"/>
      <c r="Q593" s="183"/>
      <c r="R593" s="40"/>
      <c r="S593" s="40"/>
      <c r="T593" s="40"/>
      <c r="U593" s="40"/>
      <c r="V593" s="40"/>
      <c r="W593" s="152"/>
      <c r="X593" s="153"/>
      <c r="Y593" s="70"/>
      <c r="Z593" s="157"/>
      <c r="AA593" s="157"/>
      <c r="AB593" s="45"/>
      <c r="AC593" s="145"/>
      <c r="AD593" s="40"/>
      <c r="AE593" s="42"/>
      <c r="AF593" s="42"/>
      <c r="AG593" s="42"/>
      <c r="AH593" s="146"/>
      <c r="AI593" s="42"/>
      <c r="AJ593" s="146"/>
      <c r="AK593" s="42"/>
      <c r="AL593" s="42"/>
      <c r="AM593" s="42"/>
      <c r="AN593" s="42"/>
      <c r="AO593" s="42"/>
      <c r="AP593" s="42"/>
      <c r="AQ593" s="42"/>
      <c r="AR593" s="40"/>
      <c r="AS593" s="42"/>
      <c r="AT593" s="40"/>
      <c r="AU593" s="42"/>
      <c r="AV593" s="40"/>
      <c r="AW593" s="42"/>
      <c r="AX593" s="40"/>
      <c r="AY593" s="42"/>
      <c r="AZ593" s="40"/>
      <c r="BA593" s="42"/>
      <c r="BB593" s="40"/>
      <c r="BC593" s="42"/>
      <c r="BD593" s="42"/>
      <c r="BE593" s="42"/>
      <c r="BF593" s="147"/>
      <c r="BG593" s="146"/>
      <c r="BH593" s="147"/>
      <c r="BI593" s="42"/>
      <c r="BJ593" s="151"/>
      <c r="BK593" s="151"/>
      <c r="BL593" s="151"/>
      <c r="BM593" s="151"/>
      <c r="BN593" s="151"/>
      <c r="BO593" s="151"/>
      <c r="BP593" s="151"/>
      <c r="BQ593" s="151"/>
      <c r="BR593" s="45"/>
      <c r="BS593" s="40"/>
      <c r="BT593" s="40"/>
      <c r="BU593" s="40"/>
      <c r="BV593" s="40"/>
      <c r="BW593" s="40"/>
      <c r="BX593" s="40"/>
      <c r="BY593" s="40"/>
      <c r="BZ593" s="152"/>
      <c r="CA593" s="153"/>
      <c r="CB593" s="70"/>
      <c r="CC593" s="157"/>
      <c r="CD593" s="157"/>
      <c r="CE593" s="45"/>
      <c r="CF593" s="145"/>
      <c r="CG593" s="40"/>
      <c r="CH593" s="42"/>
      <c r="CI593" s="42"/>
      <c r="CJ593" s="42"/>
      <c r="CK593" s="146"/>
      <c r="CL593" s="42"/>
      <c r="CM593" s="146"/>
      <c r="CN593" s="42"/>
      <c r="CO593" s="42"/>
      <c r="CP593" s="42"/>
      <c r="CQ593" s="42"/>
      <c r="CR593" s="42"/>
      <c r="CS593" s="42"/>
      <c r="CT593" s="42"/>
      <c r="CU593" s="40"/>
      <c r="CV593" s="42"/>
      <c r="CW593" s="40"/>
      <c r="CX593" s="42"/>
      <c r="CY593" s="40"/>
      <c r="CZ593" s="42"/>
      <c r="DA593" s="40"/>
      <c r="DB593" s="42"/>
      <c r="DC593" s="40"/>
      <c r="DD593" s="42"/>
      <c r="DE593" s="40"/>
      <c r="DF593" s="42"/>
      <c r="DG593" s="42"/>
      <c r="DH593" s="42"/>
    </row>
    <row r="594" spans="3:112">
      <c r="C594" s="147"/>
      <c r="D594" s="146"/>
      <c r="E594" s="147"/>
      <c r="F594" s="42"/>
      <c r="G594" s="151"/>
      <c r="H594" s="151"/>
      <c r="I594" s="151"/>
      <c r="J594" s="151"/>
      <c r="K594" s="151"/>
      <c r="L594" s="151"/>
      <c r="M594" s="151"/>
      <c r="N594" s="151"/>
      <c r="O594" s="45"/>
      <c r="P594" s="40"/>
      <c r="Q594" s="183"/>
      <c r="R594" s="40"/>
      <c r="S594" s="40"/>
      <c r="T594" s="40"/>
      <c r="U594" s="40"/>
      <c r="V594" s="40"/>
      <c r="W594" s="152"/>
      <c r="X594" s="153"/>
      <c r="Y594" s="70"/>
      <c r="Z594" s="157"/>
      <c r="AA594" s="157"/>
      <c r="AB594" s="45"/>
      <c r="AC594" s="145"/>
      <c r="AD594" s="40"/>
      <c r="AE594" s="42"/>
      <c r="AF594" s="42"/>
      <c r="AG594" s="42"/>
      <c r="AH594" s="146"/>
      <c r="AI594" s="42"/>
      <c r="AJ594" s="146"/>
      <c r="AK594" s="42"/>
      <c r="AL594" s="42"/>
      <c r="AM594" s="42"/>
      <c r="AN594" s="42"/>
      <c r="AO594" s="42"/>
      <c r="AP594" s="42"/>
      <c r="AQ594" s="42"/>
      <c r="AR594" s="40"/>
      <c r="AS594" s="42"/>
      <c r="AT594" s="40"/>
      <c r="AU594" s="42"/>
      <c r="AV594" s="40"/>
      <c r="AW594" s="42"/>
      <c r="AX594" s="40"/>
      <c r="AY594" s="42"/>
      <c r="AZ594" s="40"/>
      <c r="BA594" s="42"/>
      <c r="BB594" s="40"/>
      <c r="BC594" s="42"/>
      <c r="BD594" s="42"/>
      <c r="BE594" s="42"/>
      <c r="BF594" s="147"/>
      <c r="BG594" s="146"/>
      <c r="BH594" s="147"/>
      <c r="BI594" s="42"/>
      <c r="BJ594" s="151"/>
      <c r="BK594" s="151"/>
      <c r="BL594" s="151"/>
      <c r="BM594" s="151"/>
      <c r="BN594" s="151"/>
      <c r="BO594" s="151"/>
      <c r="BP594" s="151"/>
      <c r="BQ594" s="151"/>
      <c r="BR594" s="45"/>
      <c r="BS594" s="40"/>
      <c r="BT594" s="40"/>
      <c r="BU594" s="40"/>
      <c r="BV594" s="40"/>
      <c r="BW594" s="40"/>
      <c r="BX594" s="40"/>
      <c r="BY594" s="40"/>
      <c r="BZ594" s="152"/>
      <c r="CA594" s="153"/>
      <c r="CB594" s="70"/>
      <c r="CC594" s="157"/>
      <c r="CD594" s="157"/>
      <c r="CE594" s="45"/>
      <c r="CF594" s="145"/>
      <c r="CG594" s="40"/>
      <c r="CH594" s="42"/>
      <c r="CI594" s="42"/>
      <c r="CJ594" s="42"/>
      <c r="CK594" s="146"/>
      <c r="CL594" s="42"/>
      <c r="CM594" s="146"/>
      <c r="CN594" s="42"/>
      <c r="CO594" s="42"/>
      <c r="CP594" s="42"/>
      <c r="CQ594" s="42"/>
      <c r="CR594" s="42"/>
      <c r="CS594" s="42"/>
      <c r="CT594" s="42"/>
      <c r="CU594" s="40"/>
      <c r="CV594" s="42"/>
      <c r="CW594" s="40"/>
      <c r="CX594" s="42"/>
      <c r="CY594" s="40"/>
      <c r="CZ594" s="42"/>
      <c r="DA594" s="40"/>
      <c r="DB594" s="42"/>
      <c r="DC594" s="40"/>
      <c r="DD594" s="42"/>
      <c r="DE594" s="40"/>
      <c r="DF594" s="42"/>
      <c r="DG594" s="42"/>
      <c r="DH594" s="42"/>
    </row>
    <row r="595" spans="3:112">
      <c r="C595" s="147"/>
      <c r="D595" s="146"/>
      <c r="E595" s="147"/>
      <c r="F595" s="42"/>
      <c r="G595" s="151"/>
      <c r="H595" s="151"/>
      <c r="I595" s="151"/>
      <c r="J595" s="151"/>
      <c r="K595" s="151"/>
      <c r="L595" s="151"/>
      <c r="M595" s="151"/>
      <c r="N595" s="151"/>
      <c r="O595" s="45"/>
      <c r="P595" s="40"/>
      <c r="Q595" s="183"/>
      <c r="R595" s="40"/>
      <c r="S595" s="40"/>
      <c r="T595" s="40"/>
      <c r="U595" s="40"/>
      <c r="V595" s="40"/>
      <c r="W595" s="152"/>
      <c r="X595" s="153"/>
      <c r="Y595" s="70"/>
      <c r="Z595" s="157"/>
      <c r="AA595" s="157"/>
      <c r="AB595" s="45"/>
      <c r="AC595" s="145"/>
      <c r="AD595" s="40"/>
      <c r="AE595" s="42"/>
      <c r="AF595" s="42"/>
      <c r="AG595" s="42"/>
      <c r="AH595" s="146"/>
      <c r="AI595" s="42"/>
      <c r="AJ595" s="146"/>
      <c r="AK595" s="42"/>
      <c r="AL595" s="42"/>
      <c r="AM595" s="42"/>
      <c r="AN595" s="42"/>
      <c r="AO595" s="42"/>
      <c r="AP595" s="42"/>
      <c r="AQ595" s="42"/>
      <c r="AR595" s="40"/>
      <c r="AS595" s="42"/>
      <c r="AT595" s="40"/>
      <c r="AU595" s="42"/>
      <c r="AV595" s="40"/>
      <c r="AW595" s="42"/>
      <c r="AX595" s="40"/>
      <c r="AY595" s="42"/>
      <c r="AZ595" s="40"/>
      <c r="BA595" s="42"/>
      <c r="BB595" s="40"/>
      <c r="BC595" s="42"/>
      <c r="BD595" s="42"/>
      <c r="BE595" s="42"/>
      <c r="BF595" s="147"/>
      <c r="BG595" s="146"/>
      <c r="BH595" s="147"/>
      <c r="BI595" s="42"/>
      <c r="BJ595" s="151"/>
      <c r="BK595" s="151"/>
      <c r="BL595" s="151"/>
      <c r="BM595" s="151"/>
      <c r="BN595" s="151"/>
      <c r="BO595" s="151"/>
      <c r="BP595" s="151"/>
      <c r="BQ595" s="151"/>
      <c r="BR595" s="45"/>
      <c r="BS595" s="40"/>
      <c r="BT595" s="40"/>
      <c r="BU595" s="40"/>
      <c r="BV595" s="40"/>
      <c r="BW595" s="40"/>
      <c r="BX595" s="40"/>
      <c r="BY595" s="40"/>
      <c r="BZ595" s="152"/>
      <c r="CA595" s="153"/>
      <c r="CB595" s="70"/>
      <c r="CC595" s="157"/>
      <c r="CD595" s="157"/>
      <c r="CE595" s="45"/>
      <c r="CF595" s="145"/>
      <c r="CG595" s="40"/>
      <c r="CH595" s="42"/>
      <c r="CI595" s="42"/>
      <c r="CJ595" s="42"/>
      <c r="CK595" s="146"/>
      <c r="CL595" s="42"/>
      <c r="CM595" s="146"/>
      <c r="CN595" s="42"/>
      <c r="CO595" s="42"/>
      <c r="CP595" s="42"/>
      <c r="CQ595" s="42"/>
      <c r="CR595" s="42"/>
      <c r="CS595" s="42"/>
      <c r="CT595" s="42"/>
      <c r="CU595" s="40"/>
      <c r="CV595" s="42"/>
      <c r="CW595" s="40"/>
      <c r="CX595" s="42"/>
      <c r="CY595" s="40"/>
      <c r="CZ595" s="42"/>
      <c r="DA595" s="40"/>
      <c r="DB595" s="42"/>
      <c r="DC595" s="40"/>
      <c r="DD595" s="42"/>
      <c r="DE595" s="40"/>
      <c r="DF595" s="42"/>
      <c r="DG595" s="42"/>
      <c r="DH595" s="42"/>
    </row>
    <row r="596" spans="3:112">
      <c r="C596" s="147"/>
      <c r="D596" s="146"/>
      <c r="E596" s="147"/>
      <c r="F596" s="42"/>
      <c r="G596" s="151"/>
      <c r="H596" s="151"/>
      <c r="I596" s="151"/>
      <c r="J596" s="151"/>
      <c r="K596" s="151"/>
      <c r="L596" s="151"/>
      <c r="M596" s="151"/>
      <c r="N596" s="151"/>
      <c r="O596" s="45"/>
      <c r="P596" s="40"/>
      <c r="Q596" s="183"/>
      <c r="R596" s="40"/>
      <c r="S596" s="40"/>
      <c r="T596" s="40"/>
      <c r="U596" s="40"/>
      <c r="V596" s="40"/>
      <c r="W596" s="152"/>
      <c r="X596" s="153"/>
      <c r="Y596" s="70"/>
      <c r="Z596" s="157"/>
      <c r="AA596" s="157"/>
      <c r="AB596" s="45"/>
      <c r="AC596" s="145"/>
      <c r="AD596" s="40"/>
      <c r="AE596" s="42"/>
      <c r="AF596" s="42"/>
      <c r="AG596" s="42"/>
      <c r="AH596" s="146"/>
      <c r="AI596" s="42"/>
      <c r="AJ596" s="146"/>
      <c r="AK596" s="42"/>
      <c r="AL596" s="42"/>
      <c r="AM596" s="42"/>
      <c r="AN596" s="42"/>
      <c r="AO596" s="42"/>
      <c r="AP596" s="42"/>
      <c r="AQ596" s="42"/>
      <c r="AR596" s="40"/>
      <c r="AS596" s="42"/>
      <c r="AT596" s="40"/>
      <c r="AU596" s="42"/>
      <c r="AV596" s="40"/>
      <c r="AW596" s="42"/>
      <c r="AX596" s="40"/>
      <c r="AY596" s="42"/>
      <c r="AZ596" s="40"/>
      <c r="BA596" s="42"/>
      <c r="BB596" s="40"/>
      <c r="BC596" s="42"/>
      <c r="BD596" s="42"/>
      <c r="BE596" s="42"/>
      <c r="BF596" s="147"/>
      <c r="BG596" s="146"/>
      <c r="BH596" s="147"/>
      <c r="BI596" s="42"/>
      <c r="BJ596" s="151"/>
      <c r="BK596" s="151"/>
      <c r="BL596" s="151"/>
      <c r="BM596" s="151"/>
      <c r="BN596" s="151"/>
      <c r="BO596" s="151"/>
      <c r="BP596" s="151"/>
      <c r="BQ596" s="151"/>
      <c r="BR596" s="45"/>
      <c r="BS596" s="40"/>
      <c r="BT596" s="40"/>
      <c r="BU596" s="40"/>
      <c r="BV596" s="40"/>
      <c r="BW596" s="40"/>
      <c r="BX596" s="40"/>
      <c r="BY596" s="40"/>
      <c r="BZ596" s="152"/>
      <c r="CA596" s="153"/>
      <c r="CB596" s="70"/>
      <c r="CC596" s="157"/>
      <c r="CD596" s="157"/>
      <c r="CE596" s="45"/>
      <c r="CF596" s="145"/>
      <c r="CG596" s="40"/>
      <c r="CH596" s="42"/>
      <c r="CI596" s="42"/>
      <c r="CJ596" s="42"/>
      <c r="CK596" s="146"/>
      <c r="CL596" s="42"/>
      <c r="CM596" s="146"/>
      <c r="CN596" s="42"/>
      <c r="CO596" s="42"/>
      <c r="CP596" s="42"/>
      <c r="CQ596" s="42"/>
      <c r="CR596" s="42"/>
      <c r="CS596" s="42"/>
      <c r="CT596" s="42"/>
      <c r="CU596" s="40"/>
      <c r="CV596" s="42"/>
      <c r="CW596" s="40"/>
      <c r="CX596" s="42"/>
      <c r="CY596" s="40"/>
      <c r="CZ596" s="42"/>
      <c r="DA596" s="40"/>
      <c r="DB596" s="42"/>
      <c r="DC596" s="40"/>
      <c r="DD596" s="42"/>
      <c r="DE596" s="40"/>
      <c r="DF596" s="42"/>
      <c r="DG596" s="42"/>
      <c r="DH596" s="42"/>
    </row>
    <row r="597" spans="3:112">
      <c r="C597" s="147"/>
      <c r="D597" s="146"/>
      <c r="E597" s="147"/>
      <c r="F597" s="42"/>
      <c r="G597" s="151"/>
      <c r="H597" s="151"/>
      <c r="I597" s="151"/>
      <c r="J597" s="151"/>
      <c r="K597" s="151"/>
      <c r="L597" s="151"/>
      <c r="M597" s="151"/>
      <c r="N597" s="151"/>
      <c r="O597" s="45"/>
      <c r="P597" s="40"/>
      <c r="Q597" s="183"/>
      <c r="R597" s="40"/>
      <c r="S597" s="40"/>
      <c r="T597" s="40"/>
      <c r="U597" s="40"/>
      <c r="V597" s="40"/>
      <c r="W597" s="152"/>
      <c r="X597" s="153"/>
      <c r="Y597" s="70"/>
      <c r="Z597" s="157"/>
      <c r="AA597" s="157"/>
      <c r="AB597" s="45"/>
      <c r="AC597" s="145"/>
      <c r="AD597" s="40"/>
      <c r="AE597" s="42"/>
      <c r="AF597" s="42"/>
      <c r="AG597" s="42"/>
      <c r="AH597" s="146"/>
      <c r="AI597" s="42"/>
      <c r="AJ597" s="146"/>
      <c r="AK597" s="42"/>
      <c r="AL597" s="42"/>
      <c r="AM597" s="42"/>
      <c r="AN597" s="42"/>
      <c r="AO597" s="42"/>
      <c r="AP597" s="42"/>
      <c r="AQ597" s="42"/>
      <c r="AR597" s="40"/>
      <c r="AS597" s="42"/>
      <c r="AT597" s="40"/>
      <c r="AU597" s="42"/>
      <c r="AV597" s="40"/>
      <c r="AW597" s="42"/>
      <c r="AX597" s="40"/>
      <c r="AY597" s="42"/>
      <c r="AZ597" s="40"/>
      <c r="BA597" s="42"/>
      <c r="BB597" s="40"/>
      <c r="BC597" s="42"/>
      <c r="BD597" s="42"/>
      <c r="BE597" s="42"/>
      <c r="BF597" s="147"/>
      <c r="BG597" s="146"/>
      <c r="BH597" s="147"/>
      <c r="BI597" s="42"/>
      <c r="BJ597" s="151"/>
      <c r="BK597" s="151"/>
      <c r="BL597" s="151"/>
      <c r="BM597" s="151"/>
      <c r="BN597" s="151"/>
      <c r="BO597" s="151"/>
      <c r="BP597" s="151"/>
      <c r="BQ597" s="151"/>
      <c r="BR597" s="45"/>
      <c r="BS597" s="40"/>
      <c r="BT597" s="40"/>
      <c r="BU597" s="40"/>
      <c r="BV597" s="40"/>
      <c r="BW597" s="40"/>
      <c r="BX597" s="40"/>
      <c r="BY597" s="40"/>
      <c r="BZ597" s="152"/>
      <c r="CA597" s="153"/>
      <c r="CB597" s="70"/>
      <c r="CC597" s="157"/>
      <c r="CD597" s="157"/>
      <c r="CE597" s="45"/>
      <c r="CF597" s="145"/>
      <c r="CG597" s="40"/>
      <c r="CH597" s="42"/>
      <c r="CI597" s="42"/>
      <c r="CJ597" s="42"/>
      <c r="CK597" s="146"/>
      <c r="CL597" s="42"/>
      <c r="CM597" s="146"/>
      <c r="CN597" s="42"/>
      <c r="CO597" s="42"/>
      <c r="CP597" s="42"/>
      <c r="CQ597" s="42"/>
      <c r="CR597" s="42"/>
      <c r="CS597" s="42"/>
      <c r="CT597" s="42"/>
      <c r="CU597" s="40"/>
      <c r="CV597" s="42"/>
      <c r="CW597" s="40"/>
      <c r="CX597" s="42"/>
      <c r="CY597" s="40"/>
      <c r="CZ597" s="42"/>
      <c r="DA597" s="40"/>
      <c r="DB597" s="42"/>
      <c r="DC597" s="40"/>
      <c r="DD597" s="42"/>
      <c r="DE597" s="40"/>
      <c r="DF597" s="42"/>
      <c r="DG597" s="42"/>
      <c r="DH597" s="42"/>
    </row>
    <row r="598" spans="3:112">
      <c r="C598" s="147"/>
      <c r="D598" s="146"/>
      <c r="E598" s="147"/>
      <c r="F598" s="42"/>
      <c r="G598" s="151"/>
      <c r="H598" s="151"/>
      <c r="I598" s="151"/>
      <c r="J598" s="151"/>
      <c r="K598" s="151"/>
      <c r="L598" s="151"/>
      <c r="M598" s="151"/>
      <c r="N598" s="151"/>
      <c r="O598" s="45"/>
      <c r="P598" s="40"/>
      <c r="Q598" s="183"/>
      <c r="R598" s="40"/>
      <c r="S598" s="40"/>
      <c r="T598" s="40"/>
      <c r="U598" s="40"/>
      <c r="V598" s="40"/>
      <c r="W598" s="152"/>
      <c r="X598" s="153"/>
      <c r="Y598" s="70"/>
      <c r="Z598" s="157"/>
      <c r="AA598" s="157"/>
      <c r="AB598" s="45"/>
      <c r="AC598" s="145"/>
      <c r="AD598" s="40"/>
      <c r="AE598" s="42"/>
      <c r="AF598" s="42"/>
      <c r="AG598" s="42"/>
      <c r="AH598" s="146"/>
      <c r="AI598" s="42"/>
      <c r="AJ598" s="146"/>
      <c r="AK598" s="42"/>
      <c r="AL598" s="42"/>
      <c r="AM598" s="42"/>
      <c r="AN598" s="42"/>
      <c r="AO598" s="42"/>
      <c r="AP598" s="42"/>
      <c r="AQ598" s="42"/>
      <c r="AR598" s="40"/>
      <c r="AS598" s="42"/>
      <c r="AT598" s="40"/>
      <c r="AU598" s="42"/>
      <c r="AV598" s="40"/>
      <c r="AW598" s="42"/>
      <c r="AX598" s="40"/>
      <c r="AY598" s="42"/>
      <c r="AZ598" s="40"/>
      <c r="BA598" s="42"/>
      <c r="BB598" s="40"/>
      <c r="BC598" s="42"/>
      <c r="BD598" s="42"/>
      <c r="BE598" s="42"/>
      <c r="BF598" s="147"/>
      <c r="BG598" s="146"/>
      <c r="BH598" s="147"/>
      <c r="BI598" s="42"/>
      <c r="BJ598" s="151"/>
      <c r="BK598" s="151"/>
      <c r="BL598" s="151"/>
      <c r="BM598" s="151"/>
      <c r="BN598" s="151"/>
      <c r="BO598" s="151"/>
      <c r="BP598" s="151"/>
      <c r="BQ598" s="151"/>
      <c r="BR598" s="45"/>
      <c r="BS598" s="40"/>
      <c r="BT598" s="40"/>
      <c r="BU598" s="40"/>
      <c r="BV598" s="40"/>
      <c r="BW598" s="40"/>
      <c r="BX598" s="40"/>
      <c r="BY598" s="40"/>
      <c r="BZ598" s="152"/>
      <c r="CA598" s="153"/>
      <c r="CB598" s="70"/>
      <c r="CC598" s="157"/>
      <c r="CD598" s="157"/>
      <c r="CE598" s="45"/>
      <c r="CF598" s="145"/>
      <c r="CG598" s="40"/>
      <c r="CH598" s="42"/>
      <c r="CI598" s="42"/>
      <c r="CJ598" s="42"/>
      <c r="CK598" s="146"/>
      <c r="CL598" s="42"/>
      <c r="CM598" s="146"/>
      <c r="CN598" s="42"/>
      <c r="CO598" s="42"/>
      <c r="CP598" s="42"/>
      <c r="CQ598" s="42"/>
      <c r="CR598" s="42"/>
      <c r="CS598" s="42"/>
      <c r="CT598" s="42"/>
      <c r="CU598" s="40"/>
      <c r="CV598" s="42"/>
      <c r="CW598" s="40"/>
      <c r="CX598" s="42"/>
      <c r="CY598" s="40"/>
      <c r="CZ598" s="42"/>
      <c r="DA598" s="40"/>
      <c r="DB598" s="42"/>
      <c r="DC598" s="40"/>
      <c r="DD598" s="42"/>
      <c r="DE598" s="40"/>
      <c r="DF598" s="42"/>
      <c r="DG598" s="42"/>
      <c r="DH598" s="42"/>
    </row>
    <row r="599" spans="3:112">
      <c r="C599" s="147"/>
      <c r="D599" s="146"/>
      <c r="E599" s="147"/>
      <c r="F599" s="42"/>
      <c r="G599" s="151"/>
      <c r="H599" s="151"/>
      <c r="I599" s="151"/>
      <c r="J599" s="151"/>
      <c r="K599" s="151"/>
      <c r="L599" s="151"/>
      <c r="M599" s="151"/>
      <c r="N599" s="151"/>
      <c r="O599" s="45"/>
      <c r="P599" s="40"/>
      <c r="Q599" s="183"/>
      <c r="R599" s="40"/>
      <c r="S599" s="40"/>
      <c r="T599" s="40"/>
      <c r="U599" s="40"/>
      <c r="V599" s="40"/>
      <c r="W599" s="152"/>
      <c r="X599" s="153"/>
      <c r="Y599" s="70"/>
      <c r="Z599" s="157"/>
      <c r="AA599" s="157"/>
      <c r="AB599" s="45"/>
      <c r="AC599" s="145"/>
      <c r="AD599" s="40"/>
      <c r="AE599" s="42"/>
      <c r="AF599" s="42"/>
      <c r="AG599" s="42"/>
      <c r="AH599" s="146"/>
      <c r="AI599" s="42"/>
      <c r="AJ599" s="146"/>
      <c r="AK599" s="42"/>
      <c r="AL599" s="42"/>
      <c r="AM599" s="42"/>
      <c r="AN599" s="42"/>
      <c r="AO599" s="42"/>
      <c r="AP599" s="42"/>
      <c r="AQ599" s="42"/>
      <c r="AR599" s="40"/>
      <c r="AS599" s="42"/>
      <c r="AT599" s="40"/>
      <c r="AU599" s="42"/>
      <c r="AV599" s="40"/>
      <c r="AW599" s="42"/>
      <c r="AX599" s="40"/>
      <c r="AY599" s="42"/>
      <c r="AZ599" s="40"/>
      <c r="BA599" s="42"/>
      <c r="BB599" s="40"/>
      <c r="BC599" s="42"/>
      <c r="BD599" s="42"/>
      <c r="BE599" s="42"/>
      <c r="BF599" s="147"/>
      <c r="BG599" s="146"/>
      <c r="BH599" s="147"/>
      <c r="BI599" s="42"/>
      <c r="BJ599" s="151"/>
      <c r="BK599" s="151"/>
      <c r="BL599" s="151"/>
      <c r="BM599" s="151"/>
      <c r="BN599" s="151"/>
      <c r="BO599" s="151"/>
      <c r="BP599" s="151"/>
      <c r="BQ599" s="151"/>
      <c r="BR599" s="45"/>
      <c r="BS599" s="40"/>
      <c r="BT599" s="40"/>
      <c r="BU599" s="40"/>
      <c r="BV599" s="40"/>
      <c r="BW599" s="40"/>
      <c r="BX599" s="40"/>
      <c r="BY599" s="40"/>
      <c r="BZ599" s="152"/>
      <c r="CA599" s="153"/>
      <c r="CB599" s="70"/>
      <c r="CC599" s="157"/>
      <c r="CD599" s="157"/>
      <c r="CE599" s="45"/>
      <c r="CF599" s="145"/>
      <c r="CG599" s="40"/>
      <c r="CH599" s="42"/>
      <c r="CI599" s="42"/>
      <c r="CJ599" s="42"/>
      <c r="CK599" s="146"/>
      <c r="CL599" s="42"/>
      <c r="CM599" s="146"/>
      <c r="CN599" s="42"/>
      <c r="CO599" s="42"/>
      <c r="CP599" s="42"/>
      <c r="CQ599" s="42"/>
      <c r="CR599" s="42"/>
      <c r="CS599" s="42"/>
      <c r="CT599" s="42"/>
      <c r="CU599" s="40"/>
      <c r="CV599" s="42"/>
      <c r="CW599" s="40"/>
      <c r="CX599" s="42"/>
      <c r="CY599" s="40"/>
      <c r="CZ599" s="42"/>
      <c r="DA599" s="40"/>
      <c r="DB599" s="42"/>
      <c r="DC599" s="40"/>
      <c r="DD599" s="42"/>
      <c r="DE599" s="40"/>
      <c r="DF599" s="42"/>
      <c r="DG599" s="42"/>
      <c r="DH599" s="42"/>
    </row>
    <row r="600" spans="3:112">
      <c r="C600" s="147"/>
      <c r="D600" s="146"/>
      <c r="E600" s="147"/>
      <c r="F600" s="42"/>
      <c r="G600" s="151"/>
      <c r="H600" s="151"/>
      <c r="I600" s="151"/>
      <c r="J600" s="151"/>
      <c r="K600" s="151"/>
      <c r="L600" s="151"/>
      <c r="M600" s="151"/>
      <c r="N600" s="151"/>
      <c r="O600" s="45"/>
      <c r="P600" s="40"/>
      <c r="Q600" s="183"/>
      <c r="R600" s="40"/>
      <c r="S600" s="40"/>
      <c r="T600" s="40"/>
      <c r="U600" s="40"/>
      <c r="V600" s="40"/>
      <c r="W600" s="152"/>
      <c r="X600" s="153"/>
      <c r="Y600" s="70"/>
      <c r="Z600" s="157"/>
      <c r="AA600" s="157"/>
      <c r="AB600" s="45"/>
      <c r="AC600" s="145"/>
      <c r="AD600" s="40"/>
      <c r="AE600" s="42"/>
      <c r="AF600" s="42"/>
      <c r="AG600" s="42"/>
      <c r="AH600" s="146"/>
      <c r="AI600" s="42"/>
      <c r="AJ600" s="146"/>
      <c r="AK600" s="42"/>
      <c r="AL600" s="42"/>
      <c r="AM600" s="42"/>
      <c r="AN600" s="42"/>
      <c r="AO600" s="42"/>
      <c r="AP600" s="42"/>
      <c r="AQ600" s="42"/>
      <c r="AR600" s="40"/>
      <c r="AS600" s="42"/>
      <c r="AT600" s="40"/>
      <c r="AU600" s="42"/>
      <c r="AV600" s="40"/>
      <c r="AW600" s="42"/>
      <c r="AX600" s="40"/>
      <c r="AY600" s="42"/>
      <c r="AZ600" s="40"/>
      <c r="BA600" s="42"/>
      <c r="BB600" s="40"/>
      <c r="BC600" s="42"/>
      <c r="BD600" s="42"/>
      <c r="BE600" s="42"/>
      <c r="BF600" s="147"/>
      <c r="BG600" s="146"/>
      <c r="BH600" s="147"/>
      <c r="BI600" s="42"/>
      <c r="BJ600" s="151"/>
      <c r="BK600" s="151"/>
      <c r="BL600" s="151"/>
      <c r="BM600" s="151"/>
      <c r="BN600" s="151"/>
      <c r="BO600" s="151"/>
      <c r="BP600" s="151"/>
      <c r="BQ600" s="151"/>
      <c r="BR600" s="45"/>
      <c r="BS600" s="40"/>
      <c r="BT600" s="40"/>
      <c r="BU600" s="40"/>
      <c r="BV600" s="40"/>
      <c r="BW600" s="40"/>
      <c r="BX600" s="40"/>
      <c r="BY600" s="40"/>
      <c r="BZ600" s="152"/>
      <c r="CA600" s="153"/>
      <c r="CB600" s="70"/>
      <c r="CC600" s="157"/>
      <c r="CD600" s="157"/>
      <c r="CE600" s="45"/>
      <c r="CF600" s="145"/>
      <c r="CG600" s="40"/>
      <c r="CH600" s="42"/>
      <c r="CI600" s="42"/>
      <c r="CJ600" s="42"/>
      <c r="CK600" s="146"/>
      <c r="CL600" s="42"/>
      <c r="CM600" s="146"/>
      <c r="CN600" s="42"/>
      <c r="CO600" s="42"/>
      <c r="CP600" s="42"/>
      <c r="CQ600" s="42"/>
      <c r="CR600" s="42"/>
      <c r="CS600" s="42"/>
      <c r="CT600" s="42"/>
      <c r="CU600" s="40"/>
      <c r="CV600" s="42"/>
      <c r="CW600" s="40"/>
      <c r="CX600" s="42"/>
      <c r="CY600" s="40"/>
      <c r="CZ600" s="42"/>
      <c r="DA600" s="40"/>
      <c r="DB600" s="42"/>
      <c r="DC600" s="40"/>
      <c r="DD600" s="42"/>
      <c r="DE600" s="40"/>
      <c r="DF600" s="42"/>
      <c r="DG600" s="42"/>
      <c r="DH600" s="42"/>
    </row>
    <row r="601" spans="3:112">
      <c r="C601" s="147"/>
      <c r="D601" s="146"/>
      <c r="E601" s="147"/>
      <c r="F601" s="42"/>
      <c r="G601" s="151"/>
      <c r="H601" s="151"/>
      <c r="I601" s="151"/>
      <c r="J601" s="151"/>
      <c r="K601" s="151"/>
      <c r="L601" s="151"/>
      <c r="M601" s="151"/>
      <c r="N601" s="151"/>
      <c r="O601" s="45"/>
      <c r="P601" s="40"/>
      <c r="Q601" s="183"/>
      <c r="R601" s="40"/>
      <c r="S601" s="40"/>
      <c r="T601" s="40"/>
      <c r="U601" s="40"/>
      <c r="V601" s="40"/>
      <c r="W601" s="152"/>
      <c r="X601" s="153"/>
      <c r="Y601" s="70"/>
      <c r="Z601" s="157"/>
      <c r="AA601" s="157"/>
      <c r="AB601" s="45"/>
      <c r="AC601" s="145"/>
      <c r="AD601" s="40"/>
      <c r="AE601" s="42"/>
      <c r="AF601" s="42"/>
      <c r="AG601" s="42"/>
      <c r="AH601" s="146"/>
      <c r="AI601" s="42"/>
      <c r="AJ601" s="146"/>
      <c r="AK601" s="42"/>
      <c r="AL601" s="42"/>
      <c r="AM601" s="42"/>
      <c r="AN601" s="42"/>
      <c r="AO601" s="42"/>
      <c r="AP601" s="42"/>
      <c r="AQ601" s="42"/>
      <c r="AR601" s="40"/>
      <c r="AS601" s="42"/>
      <c r="AT601" s="40"/>
      <c r="AU601" s="42"/>
      <c r="AV601" s="40"/>
      <c r="AW601" s="42"/>
      <c r="AX601" s="40"/>
      <c r="AY601" s="42"/>
      <c r="AZ601" s="40"/>
      <c r="BA601" s="42"/>
      <c r="BB601" s="40"/>
      <c r="BC601" s="42"/>
      <c r="BD601" s="42"/>
      <c r="BE601" s="42"/>
      <c r="BF601" s="147"/>
      <c r="BG601" s="146"/>
      <c r="BH601" s="147"/>
      <c r="BI601" s="42"/>
      <c r="BJ601" s="151"/>
      <c r="BK601" s="151"/>
      <c r="BL601" s="151"/>
      <c r="BM601" s="151"/>
      <c r="BN601" s="151"/>
      <c r="BO601" s="151"/>
      <c r="BP601" s="151"/>
      <c r="BQ601" s="151"/>
      <c r="BR601" s="45"/>
      <c r="BS601" s="40"/>
      <c r="BT601" s="40"/>
      <c r="BU601" s="40"/>
      <c r="BV601" s="40"/>
      <c r="BW601" s="40"/>
      <c r="BX601" s="40"/>
      <c r="BY601" s="40"/>
      <c r="BZ601" s="152"/>
      <c r="CA601" s="153"/>
      <c r="CB601" s="70"/>
      <c r="CC601" s="157"/>
      <c r="CD601" s="157"/>
      <c r="CE601" s="45"/>
      <c r="CF601" s="145"/>
      <c r="CG601" s="40"/>
      <c r="CH601" s="42"/>
      <c r="CI601" s="42"/>
      <c r="CJ601" s="42"/>
      <c r="CK601" s="146"/>
      <c r="CL601" s="42"/>
      <c r="CM601" s="146"/>
      <c r="CN601" s="42"/>
      <c r="CO601" s="42"/>
      <c r="CP601" s="42"/>
      <c r="CQ601" s="42"/>
      <c r="CR601" s="42"/>
      <c r="CS601" s="42"/>
      <c r="CT601" s="42"/>
      <c r="CU601" s="40"/>
      <c r="CV601" s="42"/>
      <c r="CW601" s="40"/>
      <c r="CX601" s="42"/>
      <c r="CY601" s="40"/>
      <c r="CZ601" s="42"/>
      <c r="DA601" s="40"/>
      <c r="DB601" s="42"/>
      <c r="DC601" s="40"/>
      <c r="DD601" s="42"/>
      <c r="DE601" s="40"/>
      <c r="DF601" s="42"/>
      <c r="DG601" s="42"/>
      <c r="DH601" s="42"/>
    </row>
    <row r="602" spans="3:112">
      <c r="C602" s="147"/>
      <c r="D602" s="146"/>
      <c r="E602" s="147"/>
      <c r="F602" s="42"/>
      <c r="G602" s="151"/>
      <c r="H602" s="151"/>
      <c r="I602" s="151"/>
      <c r="J602" s="151"/>
      <c r="K602" s="151"/>
      <c r="L602" s="151"/>
      <c r="M602" s="151"/>
      <c r="N602" s="151"/>
      <c r="O602" s="45"/>
      <c r="P602" s="40"/>
      <c r="Q602" s="183"/>
      <c r="R602" s="40"/>
      <c r="S602" s="40"/>
      <c r="T602" s="40"/>
      <c r="U602" s="40"/>
      <c r="V602" s="40"/>
      <c r="W602" s="152"/>
      <c r="X602" s="153"/>
      <c r="Y602" s="70"/>
      <c r="Z602" s="157"/>
      <c r="AA602" s="157"/>
      <c r="AB602" s="45"/>
      <c r="AC602" s="145"/>
      <c r="AD602" s="40"/>
      <c r="AE602" s="42"/>
      <c r="AF602" s="42"/>
      <c r="AG602" s="42"/>
      <c r="AH602" s="146"/>
      <c r="AI602" s="42"/>
      <c r="AJ602" s="146"/>
      <c r="AK602" s="42"/>
      <c r="AL602" s="42"/>
      <c r="AM602" s="42"/>
      <c r="AN602" s="42"/>
      <c r="AO602" s="42"/>
      <c r="AP602" s="42"/>
      <c r="AQ602" s="42"/>
      <c r="AR602" s="40"/>
      <c r="AS602" s="42"/>
      <c r="AT602" s="40"/>
      <c r="AU602" s="42"/>
      <c r="AV602" s="40"/>
      <c r="AW602" s="42"/>
      <c r="AX602" s="40"/>
      <c r="AY602" s="42"/>
      <c r="AZ602" s="40"/>
      <c r="BA602" s="42"/>
      <c r="BB602" s="40"/>
      <c r="BC602" s="42"/>
      <c r="BD602" s="42"/>
      <c r="BE602" s="42"/>
      <c r="BF602" s="147"/>
      <c r="BG602" s="146"/>
      <c r="BH602" s="147"/>
      <c r="BI602" s="42"/>
      <c r="BJ602" s="151"/>
      <c r="BK602" s="151"/>
      <c r="BL602" s="151"/>
      <c r="BM602" s="151"/>
      <c r="BN602" s="151"/>
      <c r="BO602" s="151"/>
      <c r="BP602" s="151"/>
      <c r="BQ602" s="151"/>
      <c r="BR602" s="45"/>
      <c r="BS602" s="40"/>
      <c r="BT602" s="40"/>
      <c r="BU602" s="40"/>
      <c r="BV602" s="40"/>
      <c r="BW602" s="40"/>
      <c r="BX602" s="40"/>
      <c r="BY602" s="40"/>
      <c r="BZ602" s="152"/>
      <c r="CA602" s="153"/>
      <c r="CB602" s="70"/>
      <c r="CC602" s="157"/>
      <c r="CD602" s="157"/>
      <c r="CE602" s="45"/>
      <c r="CF602" s="145"/>
      <c r="CG602" s="40"/>
      <c r="CH602" s="42"/>
      <c r="CI602" s="42"/>
      <c r="CJ602" s="42"/>
      <c r="CK602" s="146"/>
      <c r="CL602" s="42"/>
      <c r="CM602" s="146"/>
      <c r="CN602" s="42"/>
      <c r="CO602" s="42"/>
      <c r="CP602" s="42"/>
      <c r="CQ602" s="42"/>
      <c r="CR602" s="42"/>
      <c r="CS602" s="42"/>
      <c r="CT602" s="42"/>
      <c r="CU602" s="40"/>
      <c r="CV602" s="42"/>
      <c r="CW602" s="40"/>
      <c r="CX602" s="42"/>
      <c r="CY602" s="40"/>
      <c r="CZ602" s="42"/>
      <c r="DA602" s="40"/>
      <c r="DB602" s="42"/>
      <c r="DC602" s="40"/>
      <c r="DD602" s="42"/>
      <c r="DE602" s="40"/>
      <c r="DF602" s="42"/>
      <c r="DG602" s="42"/>
      <c r="DH602" s="42"/>
    </row>
    <row r="603" spans="3:112">
      <c r="C603" s="147"/>
      <c r="D603" s="146"/>
      <c r="E603" s="147"/>
      <c r="F603" s="42"/>
      <c r="G603" s="151"/>
      <c r="H603" s="151"/>
      <c r="I603" s="151"/>
      <c r="J603" s="151"/>
      <c r="K603" s="151"/>
      <c r="L603" s="151"/>
      <c r="M603" s="151"/>
      <c r="N603" s="151"/>
      <c r="O603" s="45"/>
      <c r="P603" s="40"/>
      <c r="Q603" s="183"/>
      <c r="R603" s="40"/>
      <c r="S603" s="40"/>
      <c r="T603" s="40"/>
      <c r="U603" s="40"/>
      <c r="V603" s="40"/>
      <c r="W603" s="152"/>
      <c r="X603" s="153"/>
      <c r="Y603" s="70"/>
      <c r="Z603" s="157"/>
      <c r="AA603" s="157"/>
      <c r="AB603" s="45"/>
      <c r="AC603" s="145"/>
      <c r="AD603" s="40"/>
      <c r="AE603" s="42"/>
      <c r="AF603" s="42"/>
      <c r="AG603" s="42"/>
      <c r="AH603" s="146"/>
      <c r="AI603" s="42"/>
      <c r="AJ603" s="146"/>
      <c r="AK603" s="42"/>
      <c r="AL603" s="42"/>
      <c r="AM603" s="42"/>
      <c r="AN603" s="42"/>
      <c r="AO603" s="42"/>
      <c r="AP603" s="42"/>
      <c r="AQ603" s="42"/>
      <c r="AR603" s="40"/>
      <c r="AS603" s="42"/>
      <c r="AT603" s="40"/>
      <c r="AU603" s="42"/>
      <c r="AV603" s="40"/>
      <c r="AW603" s="42"/>
      <c r="AX603" s="40"/>
      <c r="AY603" s="42"/>
      <c r="AZ603" s="40"/>
      <c r="BA603" s="42"/>
      <c r="BB603" s="40"/>
      <c r="BC603" s="42"/>
      <c r="BD603" s="42"/>
      <c r="BE603" s="42"/>
      <c r="BF603" s="147"/>
      <c r="BG603" s="146"/>
      <c r="BH603" s="147"/>
      <c r="BI603" s="42"/>
      <c r="BJ603" s="151"/>
      <c r="BK603" s="151"/>
      <c r="BL603" s="151"/>
      <c r="BM603" s="151"/>
      <c r="BN603" s="151"/>
      <c r="BO603" s="151"/>
      <c r="BP603" s="151"/>
      <c r="BQ603" s="151"/>
      <c r="BR603" s="45"/>
      <c r="BS603" s="40"/>
      <c r="BT603" s="40"/>
      <c r="BU603" s="40"/>
      <c r="BV603" s="40"/>
      <c r="BW603" s="40"/>
      <c r="BX603" s="40"/>
      <c r="BY603" s="40"/>
      <c r="BZ603" s="152"/>
      <c r="CA603" s="153"/>
      <c r="CB603" s="70"/>
      <c r="CC603" s="157"/>
      <c r="CD603" s="157"/>
      <c r="CE603" s="45"/>
      <c r="CF603" s="145"/>
      <c r="CG603" s="40"/>
      <c r="CH603" s="42"/>
      <c r="CI603" s="42"/>
      <c r="CJ603" s="42"/>
      <c r="CK603" s="146"/>
      <c r="CL603" s="42"/>
      <c r="CM603" s="146"/>
      <c r="CN603" s="42"/>
      <c r="CO603" s="42"/>
      <c r="CP603" s="42"/>
      <c r="CQ603" s="42"/>
      <c r="CR603" s="42"/>
      <c r="CS603" s="42"/>
      <c r="CT603" s="42"/>
      <c r="CU603" s="40"/>
      <c r="CV603" s="42"/>
      <c r="CW603" s="40"/>
      <c r="CX603" s="42"/>
      <c r="CY603" s="40"/>
      <c r="CZ603" s="42"/>
      <c r="DA603" s="40"/>
      <c r="DB603" s="42"/>
      <c r="DC603" s="40"/>
      <c r="DD603" s="42"/>
      <c r="DE603" s="40"/>
      <c r="DF603" s="42"/>
      <c r="DG603" s="42"/>
      <c r="DH603" s="42"/>
    </row>
    <row r="604" spans="3:112">
      <c r="C604" s="147"/>
      <c r="D604" s="146"/>
      <c r="E604" s="147"/>
      <c r="F604" s="42"/>
      <c r="G604" s="151"/>
      <c r="H604" s="151"/>
      <c r="I604" s="151"/>
      <c r="J604" s="151"/>
      <c r="K604" s="151"/>
      <c r="L604" s="151"/>
      <c r="M604" s="151"/>
      <c r="N604" s="151"/>
      <c r="O604" s="45"/>
      <c r="P604" s="40"/>
      <c r="Q604" s="183"/>
      <c r="R604" s="40"/>
      <c r="S604" s="40"/>
      <c r="T604" s="40"/>
      <c r="U604" s="40"/>
      <c r="V604" s="40"/>
      <c r="W604" s="152"/>
      <c r="X604" s="153"/>
      <c r="Y604" s="70"/>
      <c r="Z604" s="157"/>
      <c r="AA604" s="157"/>
      <c r="AB604" s="45"/>
      <c r="AC604" s="145"/>
      <c r="AD604" s="40"/>
      <c r="AE604" s="42"/>
      <c r="AF604" s="42"/>
      <c r="AG604" s="42"/>
      <c r="AH604" s="146"/>
      <c r="AI604" s="42"/>
      <c r="AJ604" s="146"/>
      <c r="AK604" s="42"/>
      <c r="AL604" s="42"/>
      <c r="AM604" s="42"/>
      <c r="AN604" s="42"/>
      <c r="AO604" s="42"/>
      <c r="AP604" s="42"/>
      <c r="AQ604" s="42"/>
      <c r="AR604" s="40"/>
      <c r="AS604" s="42"/>
      <c r="AT604" s="40"/>
      <c r="AU604" s="42"/>
      <c r="AV604" s="40"/>
      <c r="AW604" s="42"/>
      <c r="AX604" s="40"/>
      <c r="AY604" s="42"/>
      <c r="AZ604" s="40"/>
      <c r="BA604" s="42"/>
      <c r="BB604" s="40"/>
      <c r="BC604" s="42"/>
      <c r="BD604" s="42"/>
      <c r="BE604" s="42"/>
      <c r="BF604" s="147"/>
      <c r="BG604" s="146"/>
      <c r="BH604" s="147"/>
      <c r="BI604" s="42"/>
      <c r="BJ604" s="151"/>
      <c r="BK604" s="151"/>
      <c r="BL604" s="151"/>
      <c r="BM604" s="151"/>
      <c r="BN604" s="151"/>
      <c r="BO604" s="151"/>
      <c r="BP604" s="151"/>
      <c r="BQ604" s="151"/>
      <c r="BR604" s="45"/>
      <c r="BS604" s="40"/>
      <c r="BT604" s="40"/>
      <c r="BU604" s="40"/>
      <c r="BV604" s="40"/>
      <c r="BW604" s="40"/>
      <c r="BX604" s="40"/>
      <c r="BY604" s="40"/>
      <c r="BZ604" s="152"/>
      <c r="CA604" s="153"/>
      <c r="CB604" s="70"/>
      <c r="CC604" s="157"/>
      <c r="CD604" s="157"/>
      <c r="CE604" s="45"/>
      <c r="CF604" s="145"/>
      <c r="CG604" s="40"/>
      <c r="CH604" s="42"/>
      <c r="CI604" s="42"/>
      <c r="CJ604" s="42"/>
      <c r="CK604" s="146"/>
      <c r="CL604" s="42"/>
      <c r="CM604" s="146"/>
      <c r="CN604" s="42"/>
      <c r="CO604" s="42"/>
      <c r="CP604" s="42"/>
      <c r="CQ604" s="42"/>
      <c r="CR604" s="42"/>
      <c r="CS604" s="42"/>
      <c r="CT604" s="42"/>
      <c r="CU604" s="40"/>
      <c r="CV604" s="42"/>
      <c r="CW604" s="40"/>
      <c r="CX604" s="42"/>
      <c r="CY604" s="40"/>
      <c r="CZ604" s="42"/>
      <c r="DA604" s="40"/>
      <c r="DB604" s="42"/>
      <c r="DC604" s="40"/>
      <c r="DD604" s="42"/>
      <c r="DE604" s="40"/>
      <c r="DF604" s="42"/>
      <c r="DG604" s="42"/>
      <c r="DH604" s="42"/>
    </row>
    <row r="605" spans="3:112">
      <c r="C605" s="147"/>
      <c r="D605" s="146"/>
      <c r="E605" s="147"/>
      <c r="F605" s="42"/>
      <c r="G605" s="151"/>
      <c r="H605" s="151"/>
      <c r="I605" s="151"/>
      <c r="J605" s="151"/>
      <c r="K605" s="151"/>
      <c r="L605" s="151"/>
      <c r="M605" s="151"/>
      <c r="N605" s="151"/>
      <c r="O605" s="45"/>
      <c r="P605" s="40"/>
      <c r="Q605" s="183"/>
      <c r="R605" s="40"/>
      <c r="S605" s="40"/>
      <c r="T605" s="40"/>
      <c r="U605" s="40"/>
      <c r="V605" s="40"/>
      <c r="W605" s="152"/>
      <c r="X605" s="153"/>
      <c r="Y605" s="70"/>
      <c r="Z605" s="157"/>
      <c r="AA605" s="157"/>
      <c r="AB605" s="45"/>
      <c r="AC605" s="145"/>
      <c r="AD605" s="40"/>
      <c r="AE605" s="42"/>
      <c r="AF605" s="42"/>
      <c r="AG605" s="42"/>
      <c r="AH605" s="146"/>
      <c r="AI605" s="42"/>
      <c r="AJ605" s="146"/>
      <c r="AK605" s="42"/>
      <c r="AL605" s="42"/>
      <c r="AM605" s="42"/>
      <c r="AN605" s="42"/>
      <c r="AO605" s="42"/>
      <c r="AP605" s="42"/>
      <c r="AQ605" s="42"/>
      <c r="AR605" s="40"/>
      <c r="AS605" s="42"/>
      <c r="AT605" s="40"/>
      <c r="AU605" s="42"/>
      <c r="AV605" s="40"/>
      <c r="AW605" s="42"/>
      <c r="AX605" s="40"/>
      <c r="AY605" s="42"/>
      <c r="AZ605" s="40"/>
      <c r="BA605" s="42"/>
      <c r="BB605" s="40"/>
      <c r="BC605" s="42"/>
      <c r="BD605" s="42"/>
      <c r="BE605" s="42"/>
      <c r="BF605" s="147"/>
      <c r="BG605" s="146"/>
      <c r="BH605" s="147"/>
      <c r="BI605" s="42"/>
      <c r="BJ605" s="151"/>
      <c r="BK605" s="151"/>
      <c r="BL605" s="151"/>
      <c r="BM605" s="151"/>
      <c r="BN605" s="151"/>
      <c r="BO605" s="151"/>
      <c r="BP605" s="151"/>
      <c r="BQ605" s="151"/>
      <c r="BR605" s="45"/>
      <c r="BS605" s="40"/>
      <c r="BT605" s="40"/>
      <c r="BU605" s="40"/>
      <c r="BV605" s="40"/>
      <c r="BW605" s="40"/>
      <c r="BX605" s="40"/>
      <c r="BY605" s="40"/>
      <c r="BZ605" s="152"/>
      <c r="CA605" s="153"/>
      <c r="CB605" s="70"/>
      <c r="CC605" s="157"/>
      <c r="CD605" s="157"/>
      <c r="CE605" s="45"/>
      <c r="CF605" s="145"/>
      <c r="CG605" s="40"/>
      <c r="CH605" s="42"/>
      <c r="CI605" s="42"/>
      <c r="CJ605" s="42"/>
      <c r="CK605" s="146"/>
      <c r="CL605" s="42"/>
      <c r="CM605" s="146"/>
      <c r="CN605" s="42"/>
      <c r="CO605" s="42"/>
      <c r="CP605" s="42"/>
      <c r="CQ605" s="42"/>
      <c r="CR605" s="42"/>
      <c r="CS605" s="42"/>
      <c r="CT605" s="42"/>
      <c r="CU605" s="40"/>
      <c r="CV605" s="42"/>
      <c r="CW605" s="40"/>
      <c r="CX605" s="42"/>
      <c r="CY605" s="40"/>
      <c r="CZ605" s="42"/>
      <c r="DA605" s="40"/>
      <c r="DB605" s="42"/>
      <c r="DC605" s="40"/>
      <c r="DD605" s="42"/>
      <c r="DE605" s="40"/>
      <c r="DF605" s="42"/>
      <c r="DG605" s="42"/>
      <c r="DH605" s="42"/>
    </row>
    <row r="606" spans="3:112">
      <c r="C606" s="147"/>
      <c r="D606" s="146"/>
      <c r="E606" s="147"/>
      <c r="F606" s="42"/>
      <c r="G606" s="151"/>
      <c r="H606" s="151"/>
      <c r="I606" s="151"/>
      <c r="J606" s="151"/>
      <c r="K606" s="151"/>
      <c r="L606" s="151"/>
      <c r="M606" s="151"/>
      <c r="N606" s="151"/>
      <c r="O606" s="45"/>
      <c r="P606" s="40"/>
      <c r="Q606" s="183"/>
      <c r="R606" s="40"/>
      <c r="S606" s="40"/>
      <c r="T606" s="40"/>
      <c r="U606" s="40"/>
      <c r="V606" s="40"/>
      <c r="W606" s="152"/>
      <c r="X606" s="153"/>
      <c r="Y606" s="70"/>
      <c r="Z606" s="157"/>
      <c r="AA606" s="157"/>
      <c r="AB606" s="45"/>
      <c r="AC606" s="145"/>
      <c r="AD606" s="40"/>
      <c r="AE606" s="42"/>
      <c r="AF606" s="42"/>
      <c r="AG606" s="42"/>
      <c r="AH606" s="146"/>
      <c r="AI606" s="42"/>
      <c r="AJ606" s="146"/>
      <c r="AK606" s="42"/>
      <c r="AL606" s="42"/>
      <c r="AM606" s="42"/>
      <c r="AN606" s="42"/>
      <c r="AO606" s="42"/>
      <c r="AP606" s="42"/>
      <c r="AQ606" s="42"/>
      <c r="AR606" s="40"/>
      <c r="AS606" s="42"/>
      <c r="AT606" s="40"/>
      <c r="AU606" s="42"/>
      <c r="AV606" s="40"/>
      <c r="AW606" s="42"/>
      <c r="AX606" s="40"/>
      <c r="AY606" s="42"/>
      <c r="AZ606" s="40"/>
      <c r="BA606" s="42"/>
      <c r="BB606" s="40"/>
      <c r="BC606" s="42"/>
      <c r="BD606" s="42"/>
      <c r="BE606" s="42"/>
      <c r="BF606" s="147"/>
      <c r="BG606" s="146"/>
      <c r="BH606" s="147"/>
      <c r="BI606" s="42"/>
      <c r="BJ606" s="151"/>
      <c r="BK606" s="151"/>
      <c r="BL606" s="151"/>
      <c r="BM606" s="151"/>
      <c r="BN606" s="151"/>
      <c r="BO606" s="151"/>
      <c r="BP606" s="151"/>
      <c r="BQ606" s="151"/>
      <c r="BR606" s="45"/>
      <c r="BS606" s="40"/>
      <c r="BT606" s="40"/>
      <c r="BU606" s="40"/>
      <c r="BV606" s="40"/>
      <c r="BW606" s="40"/>
      <c r="BX606" s="40"/>
      <c r="BY606" s="40"/>
      <c r="BZ606" s="152"/>
      <c r="CA606" s="153"/>
      <c r="CB606" s="70"/>
      <c r="CC606" s="157"/>
      <c r="CD606" s="157"/>
      <c r="CE606" s="45"/>
      <c r="CF606" s="145"/>
      <c r="CG606" s="40"/>
      <c r="CH606" s="42"/>
      <c r="CI606" s="42"/>
      <c r="CJ606" s="42"/>
      <c r="CK606" s="146"/>
      <c r="CL606" s="42"/>
      <c r="CM606" s="146"/>
      <c r="CN606" s="42"/>
      <c r="CO606" s="42"/>
      <c r="CP606" s="42"/>
      <c r="CQ606" s="42"/>
      <c r="CR606" s="42"/>
      <c r="CS606" s="42"/>
      <c r="CT606" s="42"/>
      <c r="CU606" s="40"/>
      <c r="CV606" s="42"/>
      <c r="CW606" s="40"/>
      <c r="CX606" s="42"/>
      <c r="CY606" s="40"/>
      <c r="CZ606" s="42"/>
      <c r="DA606" s="40"/>
      <c r="DB606" s="42"/>
      <c r="DC606" s="40"/>
      <c r="DD606" s="42"/>
      <c r="DE606" s="40"/>
      <c r="DF606" s="42"/>
      <c r="DG606" s="42"/>
      <c r="DH606" s="42"/>
    </row>
    <row r="607" spans="3:112">
      <c r="C607" s="147"/>
      <c r="D607" s="146"/>
      <c r="E607" s="147"/>
      <c r="F607" s="42"/>
      <c r="G607" s="151"/>
      <c r="H607" s="151"/>
      <c r="I607" s="151"/>
      <c r="J607" s="151"/>
      <c r="K607" s="151"/>
      <c r="L607" s="151"/>
      <c r="M607" s="151"/>
      <c r="N607" s="151"/>
      <c r="O607" s="45"/>
      <c r="P607" s="40"/>
      <c r="Q607" s="183"/>
      <c r="R607" s="40"/>
      <c r="S607" s="40"/>
      <c r="T607" s="40"/>
      <c r="U607" s="40"/>
      <c r="V607" s="40"/>
      <c r="W607" s="152"/>
      <c r="X607" s="153"/>
      <c r="Y607" s="70"/>
      <c r="Z607" s="157"/>
      <c r="AA607" s="157"/>
      <c r="AB607" s="45"/>
      <c r="AC607" s="145"/>
      <c r="AD607" s="40"/>
      <c r="AE607" s="42"/>
      <c r="AF607" s="42"/>
      <c r="AG607" s="42"/>
      <c r="AH607" s="146"/>
      <c r="AI607" s="42"/>
      <c r="AJ607" s="146"/>
      <c r="AK607" s="42"/>
      <c r="AL607" s="42"/>
      <c r="AM607" s="42"/>
      <c r="AN607" s="42"/>
      <c r="AO607" s="42"/>
      <c r="AP607" s="42"/>
      <c r="AQ607" s="42"/>
      <c r="AR607" s="40"/>
      <c r="AS607" s="42"/>
      <c r="AT607" s="40"/>
      <c r="AU607" s="42"/>
      <c r="AV607" s="40"/>
      <c r="AW607" s="42"/>
      <c r="AX607" s="40"/>
      <c r="AY607" s="42"/>
      <c r="AZ607" s="40"/>
      <c r="BA607" s="42"/>
      <c r="BB607" s="40"/>
      <c r="BC607" s="42"/>
      <c r="BD607" s="42"/>
      <c r="BE607" s="42"/>
      <c r="BF607" s="147"/>
      <c r="BG607" s="146"/>
      <c r="BH607" s="147"/>
      <c r="BI607" s="42"/>
      <c r="BJ607" s="151"/>
      <c r="BK607" s="151"/>
      <c r="BL607" s="151"/>
      <c r="BM607" s="151"/>
      <c r="BN607" s="151"/>
      <c r="BO607" s="151"/>
      <c r="BP607" s="151"/>
      <c r="BQ607" s="151"/>
      <c r="BR607" s="45"/>
      <c r="BS607" s="40"/>
      <c r="BT607" s="40"/>
      <c r="BU607" s="40"/>
      <c r="BV607" s="40"/>
      <c r="BW607" s="40"/>
      <c r="BX607" s="40"/>
      <c r="BY607" s="40"/>
      <c r="BZ607" s="152"/>
      <c r="CA607" s="153"/>
      <c r="CB607" s="70"/>
      <c r="CC607" s="157"/>
      <c r="CD607" s="157"/>
      <c r="CE607" s="45"/>
      <c r="CF607" s="145"/>
      <c r="CG607" s="40"/>
      <c r="CH607" s="42"/>
      <c r="CI607" s="42"/>
      <c r="CJ607" s="42"/>
      <c r="CK607" s="146"/>
      <c r="CL607" s="42"/>
      <c r="CM607" s="146"/>
      <c r="CN607" s="42"/>
      <c r="CO607" s="42"/>
      <c r="CP607" s="42"/>
      <c r="CQ607" s="42"/>
      <c r="CR607" s="42"/>
      <c r="CS607" s="42"/>
      <c r="CT607" s="42"/>
      <c r="CU607" s="40"/>
      <c r="CV607" s="42"/>
      <c r="CW607" s="40"/>
      <c r="CX607" s="42"/>
      <c r="CY607" s="40"/>
      <c r="CZ607" s="42"/>
      <c r="DA607" s="40"/>
      <c r="DB607" s="42"/>
      <c r="DC607" s="40"/>
      <c r="DD607" s="42"/>
      <c r="DE607" s="40"/>
      <c r="DF607" s="42"/>
      <c r="DG607" s="42"/>
      <c r="DH607" s="42"/>
    </row>
    <row r="608" spans="3:112">
      <c r="C608" s="147"/>
      <c r="D608" s="146"/>
      <c r="E608" s="147"/>
      <c r="F608" s="42"/>
      <c r="G608" s="151"/>
      <c r="H608" s="151"/>
      <c r="I608" s="151"/>
      <c r="J608" s="151"/>
      <c r="K608" s="151"/>
      <c r="L608" s="151"/>
      <c r="M608" s="151"/>
      <c r="N608" s="151"/>
      <c r="O608" s="45"/>
      <c r="P608" s="40"/>
      <c r="Q608" s="183"/>
      <c r="R608" s="40"/>
      <c r="S608" s="40"/>
      <c r="T608" s="40"/>
      <c r="U608" s="40"/>
      <c r="V608" s="40"/>
      <c r="W608" s="152"/>
      <c r="X608" s="153"/>
      <c r="Y608" s="70"/>
      <c r="Z608" s="157"/>
      <c r="AA608" s="157"/>
      <c r="AB608" s="45"/>
      <c r="AC608" s="145"/>
      <c r="AD608" s="40"/>
      <c r="AE608" s="42"/>
      <c r="AF608" s="42"/>
      <c r="AG608" s="42"/>
      <c r="AH608" s="146"/>
      <c r="AI608" s="42"/>
      <c r="AJ608" s="146"/>
      <c r="AK608" s="42"/>
      <c r="AL608" s="42"/>
      <c r="AM608" s="42"/>
      <c r="AN608" s="42"/>
      <c r="AO608" s="42"/>
      <c r="AP608" s="42"/>
      <c r="AQ608" s="42"/>
      <c r="AR608" s="40"/>
      <c r="AS608" s="42"/>
      <c r="AT608" s="40"/>
      <c r="AU608" s="42"/>
      <c r="AV608" s="40"/>
      <c r="AW608" s="42"/>
      <c r="AX608" s="40"/>
      <c r="AY608" s="42"/>
      <c r="AZ608" s="40"/>
      <c r="BA608" s="42"/>
      <c r="BB608" s="40"/>
      <c r="BC608" s="42"/>
      <c r="BD608" s="42"/>
      <c r="BE608" s="42"/>
      <c r="BF608" s="147"/>
      <c r="BG608" s="146"/>
      <c r="BH608" s="147"/>
      <c r="BI608" s="42"/>
      <c r="BJ608" s="151"/>
      <c r="BK608" s="151"/>
      <c r="BL608" s="151"/>
      <c r="BM608" s="151"/>
      <c r="BN608" s="151"/>
      <c r="BO608" s="151"/>
      <c r="BP608" s="151"/>
      <c r="BQ608" s="151"/>
      <c r="BR608" s="45"/>
      <c r="BS608" s="40"/>
      <c r="BT608" s="40"/>
      <c r="BU608" s="40"/>
      <c r="BV608" s="40"/>
      <c r="BW608" s="40"/>
      <c r="BX608" s="40"/>
      <c r="BY608" s="40"/>
      <c r="BZ608" s="152"/>
      <c r="CA608" s="153"/>
      <c r="CB608" s="70"/>
      <c r="CC608" s="157"/>
      <c r="CD608" s="157"/>
      <c r="CE608" s="45"/>
      <c r="CF608" s="145"/>
      <c r="CG608" s="40"/>
      <c r="CH608" s="42"/>
      <c r="CI608" s="42"/>
      <c r="CJ608" s="42"/>
      <c r="CK608" s="146"/>
      <c r="CL608" s="42"/>
      <c r="CM608" s="146"/>
      <c r="CN608" s="42"/>
      <c r="CO608" s="42"/>
      <c r="CP608" s="42"/>
      <c r="CQ608" s="42"/>
      <c r="CR608" s="42"/>
      <c r="CS608" s="42"/>
      <c r="CT608" s="42"/>
      <c r="CU608" s="40"/>
      <c r="CV608" s="42"/>
      <c r="CW608" s="40"/>
      <c r="CX608" s="42"/>
      <c r="CY608" s="40"/>
      <c r="CZ608" s="42"/>
      <c r="DA608" s="40"/>
      <c r="DB608" s="42"/>
      <c r="DC608" s="40"/>
      <c r="DD608" s="42"/>
      <c r="DE608" s="40"/>
      <c r="DF608" s="42"/>
      <c r="DG608" s="42"/>
      <c r="DH608" s="42"/>
    </row>
    <row r="609" spans="3:112">
      <c r="C609" s="147"/>
      <c r="D609" s="146"/>
      <c r="E609" s="147"/>
      <c r="F609" s="42"/>
      <c r="G609" s="151"/>
      <c r="H609" s="151"/>
      <c r="I609" s="151"/>
      <c r="J609" s="151"/>
      <c r="K609" s="151"/>
      <c r="L609" s="151"/>
      <c r="M609" s="151"/>
      <c r="N609" s="151"/>
      <c r="O609" s="45"/>
      <c r="P609" s="40"/>
      <c r="Q609" s="183"/>
      <c r="R609" s="40"/>
      <c r="S609" s="40"/>
      <c r="T609" s="40"/>
      <c r="U609" s="40"/>
      <c r="V609" s="40"/>
      <c r="W609" s="152"/>
      <c r="X609" s="153"/>
      <c r="Y609" s="70"/>
      <c r="Z609" s="157"/>
      <c r="AA609" s="157"/>
      <c r="AB609" s="45"/>
      <c r="AC609" s="145"/>
      <c r="AD609" s="40"/>
      <c r="AE609" s="42"/>
      <c r="AF609" s="42"/>
      <c r="AG609" s="42"/>
      <c r="AH609" s="146"/>
      <c r="AI609" s="42"/>
      <c r="AJ609" s="146"/>
      <c r="AK609" s="42"/>
      <c r="AL609" s="42"/>
      <c r="AM609" s="42"/>
      <c r="AN609" s="42"/>
      <c r="AO609" s="42"/>
      <c r="AP609" s="42"/>
      <c r="AQ609" s="42"/>
      <c r="AR609" s="40"/>
      <c r="AS609" s="42"/>
      <c r="AT609" s="40"/>
      <c r="AU609" s="42"/>
      <c r="AV609" s="40"/>
      <c r="AW609" s="42"/>
      <c r="AX609" s="40"/>
      <c r="AY609" s="42"/>
      <c r="AZ609" s="40"/>
      <c r="BA609" s="42"/>
      <c r="BB609" s="40"/>
      <c r="BC609" s="42"/>
      <c r="BD609" s="42"/>
      <c r="BE609" s="42"/>
      <c r="BF609" s="147"/>
      <c r="BG609" s="146"/>
      <c r="BH609" s="147"/>
      <c r="BI609" s="42"/>
      <c r="BJ609" s="151"/>
      <c r="BK609" s="151"/>
      <c r="BL609" s="151"/>
      <c r="BM609" s="151"/>
      <c r="BN609" s="151"/>
      <c r="BO609" s="151"/>
      <c r="BP609" s="151"/>
      <c r="BQ609" s="151"/>
      <c r="BR609" s="45"/>
      <c r="BS609" s="40"/>
      <c r="BT609" s="40"/>
      <c r="BU609" s="40"/>
      <c r="BV609" s="40"/>
      <c r="BW609" s="40"/>
      <c r="BX609" s="40"/>
      <c r="BY609" s="40"/>
      <c r="BZ609" s="152"/>
      <c r="CA609" s="153"/>
      <c r="CB609" s="70"/>
      <c r="CC609" s="157"/>
      <c r="CD609" s="157"/>
      <c r="CE609" s="45"/>
      <c r="CF609" s="145"/>
      <c r="CG609" s="40"/>
      <c r="CH609" s="42"/>
      <c r="CI609" s="42"/>
      <c r="CJ609" s="42"/>
      <c r="CK609" s="146"/>
      <c r="CL609" s="42"/>
      <c r="CM609" s="146"/>
      <c r="CN609" s="42"/>
      <c r="CO609" s="42"/>
      <c r="CP609" s="42"/>
      <c r="CQ609" s="42"/>
      <c r="CR609" s="42"/>
      <c r="CS609" s="42"/>
      <c r="CT609" s="42"/>
      <c r="CU609" s="40"/>
      <c r="CV609" s="42"/>
      <c r="CW609" s="40"/>
      <c r="CX609" s="42"/>
      <c r="CY609" s="40"/>
      <c r="CZ609" s="42"/>
      <c r="DA609" s="40"/>
      <c r="DB609" s="42"/>
      <c r="DC609" s="40"/>
      <c r="DD609" s="42"/>
      <c r="DE609" s="40"/>
      <c r="DF609" s="42"/>
      <c r="DG609" s="42"/>
      <c r="DH609" s="42"/>
    </row>
    <row r="610" spans="3:112">
      <c r="C610" s="147"/>
      <c r="D610" s="146"/>
      <c r="E610" s="147"/>
      <c r="F610" s="42"/>
      <c r="G610" s="151"/>
      <c r="H610" s="151"/>
      <c r="I610" s="151"/>
      <c r="J610" s="151"/>
      <c r="K610" s="151"/>
      <c r="L610" s="151"/>
      <c r="M610" s="151"/>
      <c r="N610" s="151"/>
      <c r="O610" s="45"/>
      <c r="P610" s="40"/>
      <c r="Q610" s="183"/>
      <c r="R610" s="40"/>
      <c r="S610" s="40"/>
      <c r="T610" s="40"/>
      <c r="U610" s="40"/>
      <c r="V610" s="40"/>
      <c r="W610" s="152"/>
      <c r="X610" s="153"/>
      <c r="Y610" s="70"/>
      <c r="Z610" s="157"/>
      <c r="AA610" s="157"/>
      <c r="AB610" s="45"/>
      <c r="AC610" s="145"/>
      <c r="AD610" s="40"/>
      <c r="AE610" s="42"/>
      <c r="AF610" s="42"/>
      <c r="AG610" s="42"/>
      <c r="AH610" s="146"/>
      <c r="AI610" s="42"/>
      <c r="AJ610" s="146"/>
      <c r="AK610" s="42"/>
      <c r="AL610" s="42"/>
      <c r="AM610" s="42"/>
      <c r="AN610" s="42"/>
      <c r="AO610" s="42"/>
      <c r="AP610" s="42"/>
      <c r="AQ610" s="42"/>
      <c r="AR610" s="40"/>
      <c r="AS610" s="42"/>
      <c r="AT610" s="40"/>
      <c r="AU610" s="42"/>
      <c r="AV610" s="40"/>
      <c r="AW610" s="42"/>
      <c r="AX610" s="40"/>
      <c r="AY610" s="42"/>
      <c r="AZ610" s="40"/>
      <c r="BA610" s="42"/>
      <c r="BB610" s="40"/>
      <c r="BC610" s="42"/>
      <c r="BD610" s="42"/>
      <c r="BE610" s="42"/>
      <c r="BF610" s="147"/>
      <c r="BG610" s="146"/>
      <c r="BH610" s="147"/>
      <c r="BI610" s="42"/>
      <c r="BJ610" s="151"/>
      <c r="BK610" s="151"/>
      <c r="BL610" s="151"/>
      <c r="BM610" s="151"/>
      <c r="BN610" s="151"/>
      <c r="BO610" s="151"/>
      <c r="BP610" s="151"/>
      <c r="BQ610" s="151"/>
      <c r="BR610" s="45"/>
      <c r="BS610" s="40"/>
      <c r="BT610" s="40"/>
      <c r="BU610" s="40"/>
      <c r="BV610" s="40"/>
      <c r="BW610" s="40"/>
      <c r="BX610" s="40"/>
      <c r="BY610" s="40"/>
      <c r="BZ610" s="152"/>
      <c r="CA610" s="153"/>
      <c r="CB610" s="70"/>
      <c r="CC610" s="157"/>
      <c r="CD610" s="157"/>
      <c r="CE610" s="45"/>
      <c r="CF610" s="145"/>
      <c r="CG610" s="40"/>
      <c r="CH610" s="42"/>
      <c r="CI610" s="42"/>
      <c r="CJ610" s="42"/>
      <c r="CK610" s="146"/>
      <c r="CL610" s="42"/>
      <c r="CM610" s="146"/>
      <c r="CN610" s="42"/>
      <c r="CO610" s="42"/>
      <c r="CP610" s="42"/>
      <c r="CQ610" s="42"/>
      <c r="CR610" s="42"/>
      <c r="CS610" s="42"/>
      <c r="CT610" s="42"/>
      <c r="CU610" s="40"/>
      <c r="CV610" s="42"/>
      <c r="CW610" s="40"/>
      <c r="CX610" s="42"/>
      <c r="CY610" s="40"/>
      <c r="CZ610" s="42"/>
      <c r="DA610" s="40"/>
      <c r="DB610" s="42"/>
      <c r="DC610" s="40"/>
      <c r="DD610" s="42"/>
      <c r="DE610" s="40"/>
      <c r="DF610" s="42"/>
      <c r="DG610" s="42"/>
      <c r="DH610" s="42"/>
    </row>
    <row r="611" spans="3:112">
      <c r="C611" s="147"/>
      <c r="D611" s="146"/>
      <c r="E611" s="147"/>
      <c r="F611" s="42"/>
      <c r="G611" s="151"/>
      <c r="H611" s="151"/>
      <c r="I611" s="151"/>
      <c r="J611" s="151"/>
      <c r="K611" s="151"/>
      <c r="L611" s="151"/>
      <c r="M611" s="151"/>
      <c r="N611" s="151"/>
      <c r="O611" s="45"/>
      <c r="P611" s="40"/>
      <c r="Q611" s="183"/>
      <c r="R611" s="40"/>
      <c r="S611" s="40"/>
      <c r="T611" s="40"/>
      <c r="U611" s="40"/>
      <c r="V611" s="40"/>
      <c r="W611" s="152"/>
      <c r="X611" s="153"/>
      <c r="Y611" s="70"/>
      <c r="Z611" s="157"/>
      <c r="AA611" s="157"/>
      <c r="AB611" s="45"/>
      <c r="AC611" s="145"/>
      <c r="AD611" s="40"/>
      <c r="AE611" s="42"/>
      <c r="AF611" s="42"/>
      <c r="AG611" s="42"/>
      <c r="AH611" s="146"/>
      <c r="AI611" s="42"/>
      <c r="AJ611" s="146"/>
      <c r="AK611" s="42"/>
      <c r="AL611" s="42"/>
      <c r="AM611" s="42"/>
      <c r="AN611" s="42"/>
      <c r="AO611" s="42"/>
      <c r="AP611" s="42"/>
      <c r="AQ611" s="42"/>
      <c r="AR611" s="40"/>
      <c r="AS611" s="42"/>
      <c r="AT611" s="40"/>
      <c r="AU611" s="42"/>
      <c r="AV611" s="40"/>
      <c r="AW611" s="42"/>
      <c r="AX611" s="40"/>
      <c r="AY611" s="42"/>
      <c r="AZ611" s="40"/>
      <c r="BA611" s="42"/>
      <c r="BB611" s="40"/>
      <c r="BC611" s="42"/>
      <c r="BD611" s="42"/>
      <c r="BE611" s="42"/>
      <c r="BF611" s="147"/>
      <c r="BG611" s="146"/>
      <c r="BH611" s="147"/>
      <c r="BI611" s="42"/>
      <c r="BJ611" s="151"/>
      <c r="BK611" s="151"/>
      <c r="BL611" s="151"/>
      <c r="BM611" s="151"/>
      <c r="BN611" s="151"/>
      <c r="BO611" s="151"/>
      <c r="BP611" s="151"/>
      <c r="BQ611" s="151"/>
      <c r="BR611" s="45"/>
      <c r="BS611" s="40"/>
      <c r="BT611" s="40"/>
      <c r="BU611" s="40"/>
      <c r="BV611" s="40"/>
      <c r="BW611" s="40"/>
      <c r="BX611" s="40"/>
      <c r="BY611" s="40"/>
      <c r="BZ611" s="152"/>
      <c r="CA611" s="153"/>
      <c r="CB611" s="70"/>
      <c r="CC611" s="157"/>
      <c r="CD611" s="157"/>
      <c r="CE611" s="45"/>
      <c r="CF611" s="145"/>
      <c r="CG611" s="40"/>
      <c r="CH611" s="42"/>
      <c r="CI611" s="42"/>
      <c r="CJ611" s="42"/>
      <c r="CK611" s="146"/>
      <c r="CL611" s="42"/>
      <c r="CM611" s="146"/>
      <c r="CN611" s="42"/>
      <c r="CO611" s="42"/>
      <c r="CP611" s="42"/>
      <c r="CQ611" s="42"/>
      <c r="CR611" s="42"/>
      <c r="CS611" s="42"/>
      <c r="CT611" s="42"/>
      <c r="CU611" s="40"/>
      <c r="CV611" s="42"/>
      <c r="CW611" s="40"/>
      <c r="CX611" s="42"/>
      <c r="CY611" s="40"/>
      <c r="CZ611" s="42"/>
      <c r="DA611" s="40"/>
      <c r="DB611" s="42"/>
      <c r="DC611" s="40"/>
      <c r="DD611" s="42"/>
      <c r="DE611" s="40"/>
      <c r="DF611" s="42"/>
      <c r="DG611" s="42"/>
      <c r="DH611" s="42"/>
    </row>
    <row r="612" spans="3:112">
      <c r="C612" s="147"/>
      <c r="D612" s="146"/>
      <c r="E612" s="147"/>
      <c r="F612" s="42"/>
      <c r="G612" s="151"/>
      <c r="H612" s="151"/>
      <c r="I612" s="151"/>
      <c r="J612" s="151"/>
      <c r="K612" s="151"/>
      <c r="L612" s="151"/>
      <c r="M612" s="151"/>
      <c r="N612" s="151"/>
      <c r="O612" s="45"/>
      <c r="P612" s="40"/>
      <c r="Q612" s="183"/>
      <c r="R612" s="40"/>
      <c r="S612" s="40"/>
      <c r="T612" s="40"/>
      <c r="U612" s="40"/>
      <c r="V612" s="40"/>
      <c r="W612" s="152"/>
      <c r="X612" s="153"/>
      <c r="Y612" s="70"/>
      <c r="Z612" s="157"/>
      <c r="AA612" s="157"/>
      <c r="AB612" s="45"/>
      <c r="AC612" s="145"/>
      <c r="AD612" s="40"/>
      <c r="AE612" s="42"/>
      <c r="AF612" s="42"/>
      <c r="AG612" s="42"/>
      <c r="AH612" s="146"/>
      <c r="AI612" s="42"/>
      <c r="AJ612" s="146"/>
      <c r="AK612" s="42"/>
      <c r="AL612" s="42"/>
      <c r="AM612" s="42"/>
      <c r="AN612" s="42"/>
      <c r="AO612" s="42"/>
      <c r="AP612" s="42"/>
      <c r="AQ612" s="42"/>
      <c r="AR612" s="40"/>
      <c r="AS612" s="42"/>
      <c r="AT612" s="40"/>
      <c r="AU612" s="42"/>
      <c r="AV612" s="40"/>
      <c r="AW612" s="42"/>
      <c r="AX612" s="40"/>
      <c r="AY612" s="42"/>
      <c r="AZ612" s="40"/>
      <c r="BA612" s="42"/>
      <c r="BB612" s="40"/>
      <c r="BC612" s="42"/>
      <c r="BD612" s="42"/>
      <c r="BE612" s="42"/>
      <c r="BF612" s="147"/>
      <c r="BG612" s="146"/>
      <c r="BH612" s="147"/>
      <c r="BI612" s="42"/>
      <c r="BJ612" s="151"/>
      <c r="BK612" s="151"/>
      <c r="BL612" s="151"/>
      <c r="BM612" s="151"/>
      <c r="BN612" s="151"/>
      <c r="BO612" s="151"/>
      <c r="BP612" s="151"/>
      <c r="BQ612" s="151"/>
      <c r="BR612" s="45"/>
      <c r="BS612" s="40"/>
      <c r="BT612" s="40"/>
      <c r="BU612" s="40"/>
      <c r="BV612" s="40"/>
      <c r="BW612" s="40"/>
      <c r="BX612" s="40"/>
      <c r="BY612" s="40"/>
      <c r="BZ612" s="152"/>
      <c r="CA612" s="153"/>
      <c r="CB612" s="70"/>
      <c r="CC612" s="157"/>
      <c r="CD612" s="157"/>
      <c r="CE612" s="45"/>
      <c r="CF612" s="145"/>
      <c r="CG612" s="40"/>
      <c r="CH612" s="42"/>
      <c r="CI612" s="42"/>
      <c r="CJ612" s="42"/>
      <c r="CK612" s="146"/>
      <c r="CL612" s="42"/>
      <c r="CM612" s="146"/>
      <c r="CN612" s="42"/>
      <c r="CO612" s="42"/>
      <c r="CP612" s="42"/>
      <c r="CQ612" s="42"/>
      <c r="CR612" s="42"/>
      <c r="CS612" s="42"/>
      <c r="CT612" s="42"/>
      <c r="CU612" s="40"/>
      <c r="CV612" s="42"/>
      <c r="CW612" s="40"/>
      <c r="CX612" s="42"/>
      <c r="CY612" s="40"/>
      <c r="CZ612" s="42"/>
      <c r="DA612" s="40"/>
      <c r="DB612" s="42"/>
      <c r="DC612" s="40"/>
      <c r="DD612" s="42"/>
      <c r="DE612" s="40"/>
      <c r="DF612" s="42"/>
      <c r="DG612" s="42"/>
      <c r="DH612" s="42"/>
    </row>
    <row r="613" spans="3:112">
      <c r="C613" s="147"/>
      <c r="D613" s="146"/>
      <c r="E613" s="147"/>
      <c r="F613" s="42"/>
      <c r="G613" s="151"/>
      <c r="H613" s="151"/>
      <c r="I613" s="151"/>
      <c r="J613" s="151"/>
      <c r="K613" s="151"/>
      <c r="L613" s="151"/>
      <c r="M613" s="151"/>
      <c r="N613" s="151"/>
      <c r="O613" s="45"/>
      <c r="P613" s="40"/>
      <c r="Q613" s="183"/>
      <c r="R613" s="40"/>
      <c r="S613" s="40"/>
      <c r="T613" s="40"/>
      <c r="U613" s="40"/>
      <c r="V613" s="40"/>
      <c r="W613" s="152"/>
      <c r="X613" s="153"/>
      <c r="Y613" s="70"/>
      <c r="Z613" s="157"/>
      <c r="AA613" s="157"/>
      <c r="AB613" s="45"/>
      <c r="AC613" s="145"/>
      <c r="AD613" s="40"/>
      <c r="AE613" s="42"/>
      <c r="AF613" s="42"/>
      <c r="AG613" s="42"/>
      <c r="AH613" s="146"/>
      <c r="AI613" s="42"/>
      <c r="AJ613" s="146"/>
      <c r="AK613" s="42"/>
      <c r="AL613" s="42"/>
      <c r="AM613" s="42"/>
      <c r="AN613" s="42"/>
      <c r="AO613" s="42"/>
      <c r="AP613" s="42"/>
      <c r="AQ613" s="42"/>
      <c r="AR613" s="40"/>
      <c r="AS613" s="42"/>
      <c r="AT613" s="40"/>
      <c r="AU613" s="42"/>
      <c r="AV613" s="40"/>
      <c r="AW613" s="42"/>
      <c r="AX613" s="40"/>
      <c r="AY613" s="42"/>
      <c r="AZ613" s="40"/>
      <c r="BA613" s="42"/>
      <c r="BB613" s="40"/>
      <c r="BC613" s="42"/>
      <c r="BD613" s="42"/>
      <c r="BE613" s="42"/>
      <c r="BF613" s="147"/>
      <c r="BG613" s="146"/>
      <c r="BH613" s="147"/>
      <c r="BI613" s="42"/>
      <c r="BJ613" s="151"/>
      <c r="BK613" s="151"/>
      <c r="BL613" s="151"/>
      <c r="BM613" s="151"/>
      <c r="BN613" s="151"/>
      <c r="BO613" s="151"/>
      <c r="BP613" s="151"/>
      <c r="BQ613" s="151"/>
      <c r="BR613" s="45"/>
      <c r="BS613" s="40"/>
      <c r="BT613" s="40"/>
      <c r="BU613" s="40"/>
      <c r="BV613" s="40"/>
      <c r="BW613" s="40"/>
      <c r="BX613" s="40"/>
      <c r="BY613" s="40"/>
      <c r="BZ613" s="152"/>
      <c r="CA613" s="153"/>
      <c r="CB613" s="70"/>
      <c r="CC613" s="157"/>
      <c r="CD613" s="157"/>
      <c r="CE613" s="45"/>
      <c r="CF613" s="145"/>
      <c r="CG613" s="40"/>
      <c r="CH613" s="42"/>
      <c r="CI613" s="42"/>
      <c r="CJ613" s="42"/>
      <c r="CK613" s="146"/>
      <c r="CL613" s="42"/>
      <c r="CM613" s="146"/>
      <c r="CN613" s="42"/>
      <c r="CO613" s="42"/>
      <c r="CP613" s="42"/>
      <c r="CQ613" s="42"/>
      <c r="CR613" s="42"/>
      <c r="CS613" s="42"/>
      <c r="CT613" s="42"/>
      <c r="CU613" s="40"/>
      <c r="CV613" s="42"/>
      <c r="CW613" s="40"/>
      <c r="CX613" s="42"/>
      <c r="CY613" s="40"/>
      <c r="CZ613" s="42"/>
      <c r="DA613" s="40"/>
      <c r="DB613" s="42"/>
      <c r="DC613" s="40"/>
      <c r="DD613" s="42"/>
      <c r="DE613" s="40"/>
      <c r="DF613" s="42"/>
      <c r="DG613" s="42"/>
      <c r="DH613" s="42"/>
    </row>
    <row r="614" spans="3:112">
      <c r="C614" s="147"/>
      <c r="D614" s="146"/>
      <c r="E614" s="147"/>
      <c r="F614" s="42"/>
      <c r="G614" s="151"/>
      <c r="H614" s="151"/>
      <c r="I614" s="151"/>
      <c r="J614" s="151"/>
      <c r="K614" s="151"/>
      <c r="L614" s="151"/>
      <c r="M614" s="151"/>
      <c r="N614" s="151"/>
      <c r="O614" s="45"/>
      <c r="P614" s="40"/>
      <c r="Q614" s="183"/>
      <c r="R614" s="40"/>
      <c r="S614" s="40"/>
      <c r="T614" s="40"/>
      <c r="U614" s="40"/>
      <c r="V614" s="40"/>
      <c r="W614" s="152"/>
      <c r="X614" s="153"/>
      <c r="Y614" s="70"/>
      <c r="Z614" s="157"/>
      <c r="AA614" s="157"/>
      <c r="AB614" s="45"/>
      <c r="AC614" s="145"/>
      <c r="AD614" s="40"/>
      <c r="AE614" s="42"/>
      <c r="AF614" s="42"/>
      <c r="AG614" s="42"/>
      <c r="AH614" s="146"/>
      <c r="AI614" s="42"/>
      <c r="AJ614" s="146"/>
      <c r="AK614" s="42"/>
      <c r="AL614" s="42"/>
      <c r="AM614" s="42"/>
      <c r="AN614" s="42"/>
      <c r="AO614" s="42"/>
      <c r="AP614" s="42"/>
      <c r="AQ614" s="42"/>
      <c r="AR614" s="40"/>
      <c r="AS614" s="42"/>
      <c r="AT614" s="40"/>
      <c r="AU614" s="42"/>
      <c r="AV614" s="40"/>
      <c r="AW614" s="42"/>
      <c r="AX614" s="40"/>
      <c r="AY614" s="42"/>
      <c r="AZ614" s="40"/>
      <c r="BA614" s="42"/>
      <c r="BB614" s="40"/>
      <c r="BC614" s="42"/>
      <c r="BD614" s="42"/>
      <c r="BE614" s="42"/>
      <c r="BF614" s="147"/>
      <c r="BG614" s="146"/>
      <c r="BH614" s="147"/>
      <c r="BI614" s="42"/>
      <c r="BJ614" s="151"/>
      <c r="BK614" s="151"/>
      <c r="BL614" s="151"/>
      <c r="BM614" s="151"/>
      <c r="BN614" s="151"/>
      <c r="BO614" s="151"/>
      <c r="BP614" s="151"/>
      <c r="BQ614" s="151"/>
      <c r="BR614" s="45"/>
      <c r="BS614" s="40"/>
      <c r="BT614" s="40"/>
      <c r="BU614" s="40"/>
      <c r="BV614" s="40"/>
      <c r="BW614" s="40"/>
      <c r="BX614" s="40"/>
      <c r="BY614" s="40"/>
      <c r="BZ614" s="152"/>
      <c r="CA614" s="153"/>
      <c r="CB614" s="70"/>
      <c r="CC614" s="157"/>
      <c r="CD614" s="157"/>
      <c r="CE614" s="45"/>
      <c r="CF614" s="145"/>
      <c r="CG614" s="40"/>
      <c r="CH614" s="42"/>
      <c r="CI614" s="42"/>
      <c r="CJ614" s="42"/>
      <c r="CK614" s="146"/>
      <c r="CL614" s="42"/>
      <c r="CM614" s="146"/>
      <c r="CN614" s="42"/>
      <c r="CO614" s="42"/>
      <c r="CP614" s="42"/>
      <c r="CQ614" s="42"/>
      <c r="CR614" s="42"/>
      <c r="CS614" s="42"/>
      <c r="CT614" s="42"/>
      <c r="CU614" s="40"/>
      <c r="CV614" s="42"/>
      <c r="CW614" s="40"/>
      <c r="CX614" s="42"/>
      <c r="CY614" s="40"/>
      <c r="CZ614" s="42"/>
      <c r="DA614" s="40"/>
      <c r="DB614" s="42"/>
      <c r="DC614" s="40"/>
      <c r="DD614" s="42"/>
      <c r="DE614" s="40"/>
      <c r="DF614" s="42"/>
      <c r="DG614" s="42"/>
      <c r="DH614" s="42"/>
    </row>
    <row r="615" spans="3:112">
      <c r="C615" s="147"/>
      <c r="D615" s="146"/>
      <c r="E615" s="147"/>
      <c r="F615" s="42"/>
      <c r="G615" s="151"/>
      <c r="H615" s="151"/>
      <c r="I615" s="151"/>
      <c r="J615" s="151"/>
      <c r="K615" s="151"/>
      <c r="L615" s="151"/>
      <c r="M615" s="151"/>
      <c r="N615" s="151"/>
      <c r="O615" s="45"/>
      <c r="P615" s="40"/>
      <c r="Q615" s="183"/>
      <c r="R615" s="40"/>
      <c r="S615" s="40"/>
      <c r="T615" s="40"/>
      <c r="U615" s="40"/>
      <c r="V615" s="40"/>
      <c r="W615" s="152"/>
      <c r="X615" s="153"/>
      <c r="Y615" s="70"/>
      <c r="Z615" s="157"/>
      <c r="AA615" s="157"/>
      <c r="AB615" s="45"/>
      <c r="AC615" s="145"/>
      <c r="AD615" s="40"/>
      <c r="AE615" s="42"/>
      <c r="AF615" s="42"/>
      <c r="AG615" s="42"/>
      <c r="AH615" s="146"/>
      <c r="AI615" s="42"/>
      <c r="AJ615" s="146"/>
      <c r="AK615" s="42"/>
      <c r="AL615" s="42"/>
      <c r="AM615" s="42"/>
      <c r="AN615" s="42"/>
      <c r="AO615" s="42"/>
      <c r="AP615" s="42"/>
      <c r="AQ615" s="42"/>
      <c r="AR615" s="40"/>
      <c r="AS615" s="42"/>
      <c r="AT615" s="40"/>
      <c r="AU615" s="42"/>
      <c r="AV615" s="40"/>
      <c r="AW615" s="42"/>
      <c r="AX615" s="40"/>
      <c r="AY615" s="42"/>
      <c r="AZ615" s="40"/>
      <c r="BA615" s="42"/>
      <c r="BB615" s="40"/>
      <c r="BC615" s="42"/>
      <c r="BD615" s="42"/>
      <c r="BE615" s="42"/>
      <c r="BF615" s="147"/>
      <c r="BG615" s="146"/>
      <c r="BH615" s="147"/>
      <c r="BI615" s="42"/>
      <c r="BJ615" s="151"/>
      <c r="BK615" s="151"/>
      <c r="BL615" s="151"/>
      <c r="BM615" s="151"/>
      <c r="BN615" s="151"/>
      <c r="BO615" s="151"/>
      <c r="BP615" s="151"/>
      <c r="BQ615" s="151"/>
      <c r="BR615" s="45"/>
      <c r="BS615" s="40"/>
      <c r="BT615" s="40"/>
      <c r="BU615" s="40"/>
      <c r="BV615" s="40"/>
      <c r="BW615" s="40"/>
      <c r="BX615" s="40"/>
      <c r="BY615" s="40"/>
      <c r="BZ615" s="152"/>
      <c r="CA615" s="153"/>
      <c r="CB615" s="70"/>
      <c r="CC615" s="157"/>
      <c r="CD615" s="157"/>
      <c r="CE615" s="45"/>
      <c r="CF615" s="145"/>
      <c r="CG615" s="40"/>
      <c r="CH615" s="42"/>
      <c r="CI615" s="42"/>
      <c r="CJ615" s="42"/>
      <c r="CK615" s="146"/>
      <c r="CL615" s="42"/>
      <c r="CM615" s="146"/>
      <c r="CN615" s="42"/>
      <c r="CO615" s="42"/>
      <c r="CP615" s="42"/>
      <c r="CQ615" s="42"/>
      <c r="CR615" s="42"/>
      <c r="CS615" s="42"/>
      <c r="CT615" s="42"/>
      <c r="CU615" s="40"/>
      <c r="CV615" s="42"/>
      <c r="CW615" s="40"/>
      <c r="CX615" s="42"/>
      <c r="CY615" s="40"/>
      <c r="CZ615" s="42"/>
      <c r="DA615" s="40"/>
      <c r="DB615" s="42"/>
      <c r="DC615" s="40"/>
      <c r="DD615" s="42"/>
      <c r="DE615" s="40"/>
      <c r="DF615" s="42"/>
      <c r="DG615" s="42"/>
      <c r="DH615" s="42"/>
    </row>
    <row r="616" spans="3:112">
      <c r="C616" s="147"/>
      <c r="D616" s="146"/>
      <c r="E616" s="147"/>
      <c r="F616" s="42"/>
      <c r="G616" s="151"/>
      <c r="H616" s="151"/>
      <c r="I616" s="151"/>
      <c r="J616" s="151"/>
      <c r="K616" s="151"/>
      <c r="L616" s="151"/>
      <c r="M616" s="151"/>
      <c r="N616" s="151"/>
      <c r="O616" s="45"/>
      <c r="P616" s="40"/>
      <c r="Q616" s="183"/>
      <c r="R616" s="40"/>
      <c r="S616" s="40"/>
      <c r="T616" s="40"/>
      <c r="U616" s="40"/>
      <c r="V616" s="40"/>
      <c r="W616" s="152"/>
      <c r="X616" s="153"/>
      <c r="Y616" s="70"/>
      <c r="Z616" s="157"/>
      <c r="AA616" s="157"/>
      <c r="AB616" s="45"/>
      <c r="AC616" s="145"/>
      <c r="AD616" s="40"/>
      <c r="AE616" s="42"/>
      <c r="AF616" s="42"/>
      <c r="AG616" s="42"/>
      <c r="AH616" s="146"/>
      <c r="AI616" s="42"/>
      <c r="AJ616" s="146"/>
      <c r="AK616" s="42"/>
      <c r="AL616" s="42"/>
      <c r="AM616" s="42"/>
      <c r="AN616" s="42"/>
      <c r="AO616" s="42"/>
      <c r="AP616" s="42"/>
      <c r="AQ616" s="42"/>
      <c r="AR616" s="40"/>
      <c r="AS616" s="42"/>
      <c r="AT616" s="40"/>
      <c r="AU616" s="42"/>
      <c r="AV616" s="40"/>
      <c r="AW616" s="42"/>
      <c r="AX616" s="40"/>
      <c r="AY616" s="42"/>
      <c r="AZ616" s="40"/>
      <c r="BA616" s="42"/>
      <c r="BB616" s="40"/>
      <c r="BC616" s="42"/>
      <c r="BD616" s="42"/>
      <c r="BE616" s="42"/>
      <c r="BF616" s="147"/>
      <c r="BG616" s="146"/>
      <c r="BH616" s="147"/>
      <c r="BI616" s="42"/>
      <c r="BJ616" s="151"/>
      <c r="BK616" s="151"/>
      <c r="BL616" s="151"/>
      <c r="BM616" s="151"/>
      <c r="BN616" s="151"/>
      <c r="BO616" s="151"/>
      <c r="BP616" s="151"/>
      <c r="BQ616" s="151"/>
      <c r="BR616" s="45"/>
      <c r="BS616" s="40"/>
      <c r="BT616" s="40"/>
      <c r="BU616" s="40"/>
      <c r="BV616" s="40"/>
      <c r="BW616" s="40"/>
      <c r="BX616" s="40"/>
      <c r="BY616" s="40"/>
      <c r="BZ616" s="152"/>
      <c r="CA616" s="153"/>
      <c r="CB616" s="70"/>
      <c r="CC616" s="157"/>
      <c r="CD616" s="157"/>
      <c r="CE616" s="45"/>
      <c r="CF616" s="145"/>
      <c r="CG616" s="40"/>
      <c r="CH616" s="42"/>
      <c r="CI616" s="42"/>
      <c r="CJ616" s="42"/>
      <c r="CK616" s="146"/>
      <c r="CL616" s="42"/>
      <c r="CM616" s="146"/>
      <c r="CN616" s="42"/>
      <c r="CO616" s="42"/>
      <c r="CP616" s="42"/>
      <c r="CQ616" s="42"/>
      <c r="CR616" s="42"/>
      <c r="CS616" s="42"/>
      <c r="CT616" s="42"/>
      <c r="CU616" s="40"/>
      <c r="CV616" s="42"/>
      <c r="CW616" s="40"/>
      <c r="CX616" s="42"/>
      <c r="CY616" s="40"/>
      <c r="CZ616" s="42"/>
      <c r="DA616" s="40"/>
      <c r="DB616" s="42"/>
      <c r="DC616" s="40"/>
      <c r="DD616" s="42"/>
      <c r="DE616" s="40"/>
      <c r="DF616" s="42"/>
      <c r="DG616" s="42"/>
      <c r="DH616" s="42"/>
    </row>
    <row r="617" spans="3:112">
      <c r="C617" s="147"/>
      <c r="D617" s="146"/>
      <c r="E617" s="147"/>
      <c r="F617" s="42"/>
      <c r="G617" s="151"/>
      <c r="H617" s="151"/>
      <c r="I617" s="151"/>
      <c r="J617" s="151"/>
      <c r="K617" s="151"/>
      <c r="L617" s="151"/>
      <c r="M617" s="151"/>
      <c r="N617" s="151"/>
      <c r="O617" s="45"/>
      <c r="P617" s="40"/>
      <c r="Q617" s="183"/>
      <c r="R617" s="40"/>
      <c r="S617" s="40"/>
      <c r="T617" s="40"/>
      <c r="U617" s="40"/>
      <c r="V617" s="40"/>
      <c r="W617" s="152"/>
      <c r="X617" s="153"/>
      <c r="Y617" s="70"/>
      <c r="Z617" s="157"/>
      <c r="AA617" s="157"/>
      <c r="AB617" s="45"/>
      <c r="AC617" s="145"/>
      <c r="AD617" s="40"/>
      <c r="AE617" s="42"/>
      <c r="AF617" s="42"/>
      <c r="AG617" s="42"/>
      <c r="AH617" s="146"/>
      <c r="AI617" s="42"/>
      <c r="AJ617" s="146"/>
      <c r="AK617" s="42"/>
      <c r="AL617" s="42"/>
      <c r="AM617" s="42"/>
      <c r="AN617" s="42"/>
      <c r="AO617" s="42"/>
      <c r="AP617" s="42"/>
      <c r="AQ617" s="42"/>
      <c r="AR617" s="40"/>
      <c r="AS617" s="42"/>
      <c r="AT617" s="40"/>
      <c r="AU617" s="42"/>
      <c r="AV617" s="40"/>
      <c r="AW617" s="42"/>
      <c r="AX617" s="40"/>
      <c r="AY617" s="42"/>
      <c r="AZ617" s="40"/>
      <c r="BA617" s="42"/>
      <c r="BB617" s="40"/>
      <c r="BC617" s="42"/>
      <c r="BD617" s="42"/>
      <c r="BE617" s="42"/>
      <c r="BF617" s="147"/>
      <c r="BG617" s="146"/>
      <c r="BH617" s="147"/>
      <c r="BI617" s="42"/>
      <c r="BJ617" s="151"/>
      <c r="BK617" s="151"/>
      <c r="BL617" s="151"/>
      <c r="BM617" s="151"/>
      <c r="BN617" s="151"/>
      <c r="BO617" s="151"/>
      <c r="BP617" s="151"/>
      <c r="BQ617" s="151"/>
      <c r="BR617" s="45"/>
      <c r="BS617" s="40"/>
      <c r="BT617" s="40"/>
      <c r="BU617" s="40"/>
      <c r="BV617" s="40"/>
      <c r="BW617" s="40"/>
      <c r="BX617" s="40"/>
      <c r="BY617" s="40"/>
      <c r="BZ617" s="152"/>
      <c r="CA617" s="153"/>
      <c r="CB617" s="70"/>
      <c r="CC617" s="157"/>
      <c r="CD617" s="157"/>
      <c r="CE617" s="45"/>
      <c r="CF617" s="145"/>
      <c r="CG617" s="40"/>
      <c r="CH617" s="42"/>
      <c r="CI617" s="42"/>
      <c r="CJ617" s="42"/>
      <c r="CK617" s="146"/>
      <c r="CL617" s="42"/>
      <c r="CM617" s="146"/>
      <c r="CN617" s="42"/>
      <c r="CO617" s="42"/>
      <c r="CP617" s="42"/>
      <c r="CQ617" s="42"/>
      <c r="CR617" s="42"/>
      <c r="CS617" s="42"/>
      <c r="CT617" s="42"/>
      <c r="CU617" s="40"/>
      <c r="CV617" s="42"/>
      <c r="CW617" s="40"/>
      <c r="CX617" s="42"/>
      <c r="CY617" s="40"/>
      <c r="CZ617" s="42"/>
      <c r="DA617" s="40"/>
      <c r="DB617" s="42"/>
      <c r="DC617" s="40"/>
      <c r="DD617" s="42"/>
      <c r="DE617" s="40"/>
      <c r="DF617" s="42"/>
      <c r="DG617" s="42"/>
      <c r="DH617" s="42"/>
    </row>
    <row r="618" spans="3:112">
      <c r="C618" s="147"/>
      <c r="D618" s="146"/>
      <c r="E618" s="147"/>
      <c r="F618" s="42"/>
      <c r="G618" s="151"/>
      <c r="H618" s="151"/>
      <c r="I618" s="151"/>
      <c r="J618" s="151"/>
      <c r="K618" s="151"/>
      <c r="L618" s="151"/>
      <c r="M618" s="151"/>
      <c r="N618" s="151"/>
      <c r="O618" s="45"/>
      <c r="P618" s="40"/>
      <c r="Q618" s="183"/>
      <c r="R618" s="40"/>
      <c r="S618" s="40"/>
      <c r="T618" s="40"/>
      <c r="U618" s="40"/>
      <c r="V618" s="40"/>
      <c r="W618" s="152"/>
      <c r="X618" s="153"/>
      <c r="Y618" s="70"/>
      <c r="Z618" s="157"/>
      <c r="AA618" s="157"/>
      <c r="AB618" s="45"/>
      <c r="AC618" s="145"/>
      <c r="AD618" s="40"/>
      <c r="AE618" s="42"/>
      <c r="AF618" s="42"/>
      <c r="AG618" s="42"/>
      <c r="AH618" s="146"/>
      <c r="AI618" s="42"/>
      <c r="AJ618" s="146"/>
      <c r="AK618" s="42"/>
      <c r="AL618" s="42"/>
      <c r="AM618" s="42"/>
      <c r="AN618" s="42"/>
      <c r="AO618" s="42"/>
      <c r="AP618" s="42"/>
      <c r="AQ618" s="42"/>
      <c r="AR618" s="40"/>
      <c r="AS618" s="42"/>
      <c r="AT618" s="40"/>
      <c r="AU618" s="42"/>
      <c r="AV618" s="40"/>
      <c r="AW618" s="42"/>
      <c r="AX618" s="40"/>
      <c r="AY618" s="42"/>
      <c r="AZ618" s="40"/>
      <c r="BA618" s="42"/>
      <c r="BB618" s="40"/>
      <c r="BC618" s="42"/>
      <c r="BD618" s="42"/>
      <c r="BE618" s="42"/>
      <c r="BF618" s="147"/>
      <c r="BG618" s="146"/>
      <c r="BH618" s="147"/>
      <c r="BI618" s="42"/>
      <c r="BJ618" s="151"/>
      <c r="BK618" s="151"/>
      <c r="BL618" s="151"/>
      <c r="BM618" s="151"/>
      <c r="BN618" s="151"/>
      <c r="BO618" s="151"/>
      <c r="BP618" s="151"/>
      <c r="BQ618" s="151"/>
      <c r="BR618" s="45"/>
      <c r="BS618" s="40"/>
      <c r="BT618" s="40"/>
      <c r="BU618" s="40"/>
      <c r="BV618" s="40"/>
      <c r="BW618" s="40"/>
      <c r="BX618" s="40"/>
      <c r="BY618" s="40"/>
      <c r="BZ618" s="152"/>
      <c r="CA618" s="153"/>
      <c r="CB618" s="70"/>
      <c r="CC618" s="157"/>
      <c r="CD618" s="157"/>
      <c r="CE618" s="45"/>
      <c r="CF618" s="145"/>
      <c r="CG618" s="40"/>
      <c r="CH618" s="42"/>
      <c r="CI618" s="42"/>
      <c r="CJ618" s="42"/>
      <c r="CK618" s="146"/>
      <c r="CL618" s="42"/>
      <c r="CM618" s="146"/>
      <c r="CN618" s="42"/>
      <c r="CO618" s="42"/>
      <c r="CP618" s="42"/>
      <c r="CQ618" s="42"/>
      <c r="CR618" s="42"/>
      <c r="CS618" s="42"/>
      <c r="CT618" s="42"/>
      <c r="CU618" s="40"/>
      <c r="CV618" s="42"/>
      <c r="CW618" s="40"/>
      <c r="CX618" s="42"/>
      <c r="CY618" s="40"/>
      <c r="CZ618" s="42"/>
      <c r="DA618" s="40"/>
      <c r="DB618" s="42"/>
      <c r="DC618" s="40"/>
      <c r="DD618" s="42"/>
      <c r="DE618" s="40"/>
      <c r="DF618" s="42"/>
      <c r="DG618" s="42"/>
      <c r="DH618" s="42"/>
    </row>
    <row r="619" spans="3:112">
      <c r="C619" s="147"/>
      <c r="D619" s="146"/>
      <c r="E619" s="147"/>
      <c r="F619" s="42"/>
      <c r="G619" s="151"/>
      <c r="H619" s="151"/>
      <c r="I619" s="151"/>
      <c r="J619" s="151"/>
      <c r="K619" s="151"/>
      <c r="L619" s="151"/>
      <c r="M619" s="151"/>
      <c r="N619" s="151"/>
      <c r="O619" s="45"/>
      <c r="P619" s="40"/>
      <c r="Q619" s="183"/>
      <c r="R619" s="40"/>
      <c r="S619" s="40"/>
      <c r="T619" s="40"/>
      <c r="U619" s="40"/>
      <c r="V619" s="40"/>
      <c r="W619" s="152"/>
      <c r="X619" s="153"/>
      <c r="Y619" s="70"/>
      <c r="Z619" s="157"/>
      <c r="AA619" s="157"/>
      <c r="AB619" s="45"/>
      <c r="AC619" s="145"/>
      <c r="AD619" s="40"/>
      <c r="AE619" s="42"/>
      <c r="AF619" s="42"/>
      <c r="AG619" s="42"/>
      <c r="AH619" s="146"/>
      <c r="AI619" s="42"/>
      <c r="AJ619" s="146"/>
      <c r="AK619" s="42"/>
      <c r="AL619" s="42"/>
      <c r="AM619" s="42"/>
      <c r="AN619" s="42"/>
      <c r="AO619" s="42"/>
      <c r="AP619" s="42"/>
      <c r="AQ619" s="42"/>
      <c r="AR619" s="40"/>
      <c r="AS619" s="42"/>
      <c r="AT619" s="40"/>
      <c r="AU619" s="42"/>
      <c r="AV619" s="40"/>
      <c r="AW619" s="42"/>
      <c r="AX619" s="40"/>
      <c r="AY619" s="42"/>
      <c r="AZ619" s="40"/>
      <c r="BA619" s="42"/>
      <c r="BB619" s="40"/>
      <c r="BC619" s="42"/>
      <c r="BD619" s="42"/>
      <c r="BE619" s="42"/>
      <c r="BF619" s="147"/>
      <c r="BG619" s="146"/>
      <c r="BH619" s="147"/>
      <c r="BI619" s="42"/>
      <c r="BJ619" s="151"/>
      <c r="BK619" s="151"/>
      <c r="BL619" s="151"/>
      <c r="BM619" s="151"/>
      <c r="BN619" s="151"/>
      <c r="BO619" s="151"/>
      <c r="BP619" s="151"/>
      <c r="BQ619" s="151"/>
      <c r="BR619" s="45"/>
      <c r="BS619" s="40"/>
      <c r="BT619" s="40"/>
      <c r="BU619" s="40"/>
      <c r="BV619" s="40"/>
      <c r="BW619" s="40"/>
      <c r="BX619" s="40"/>
      <c r="BY619" s="40"/>
      <c r="BZ619" s="152"/>
      <c r="CA619" s="153"/>
      <c r="CB619" s="70"/>
      <c r="CC619" s="157"/>
      <c r="CD619" s="157"/>
      <c r="CE619" s="45"/>
      <c r="CF619" s="145"/>
      <c r="CG619" s="40"/>
      <c r="CH619" s="42"/>
      <c r="CI619" s="42"/>
      <c r="CJ619" s="42"/>
      <c r="CK619" s="146"/>
      <c r="CL619" s="42"/>
      <c r="CM619" s="146"/>
      <c r="CN619" s="42"/>
      <c r="CO619" s="42"/>
      <c r="CP619" s="42"/>
      <c r="CQ619" s="42"/>
      <c r="CR619" s="42"/>
      <c r="CS619" s="42"/>
      <c r="CT619" s="42"/>
      <c r="CU619" s="40"/>
      <c r="CV619" s="42"/>
      <c r="CW619" s="40"/>
      <c r="CX619" s="42"/>
      <c r="CY619" s="40"/>
      <c r="CZ619" s="42"/>
      <c r="DA619" s="40"/>
      <c r="DB619" s="42"/>
      <c r="DC619" s="40"/>
      <c r="DD619" s="42"/>
      <c r="DE619" s="40"/>
      <c r="DF619" s="42"/>
      <c r="DG619" s="42"/>
      <c r="DH619" s="42"/>
    </row>
    <row r="620" spans="3:112">
      <c r="C620" s="147"/>
      <c r="D620" s="146"/>
      <c r="E620" s="147"/>
      <c r="F620" s="42"/>
      <c r="G620" s="151"/>
      <c r="H620" s="151"/>
      <c r="I620" s="151"/>
      <c r="J620" s="151"/>
      <c r="K620" s="151"/>
      <c r="L620" s="151"/>
      <c r="M620" s="151"/>
      <c r="N620" s="151"/>
      <c r="O620" s="45"/>
      <c r="P620" s="40"/>
      <c r="Q620" s="183"/>
      <c r="R620" s="40"/>
      <c r="S620" s="40"/>
      <c r="T620" s="40"/>
      <c r="U620" s="40"/>
      <c r="V620" s="40"/>
      <c r="W620" s="152"/>
      <c r="X620" s="153"/>
      <c r="Y620" s="70"/>
      <c r="Z620" s="157"/>
      <c r="AA620" s="157"/>
      <c r="AB620" s="45"/>
      <c r="AC620" s="145"/>
      <c r="AD620" s="40"/>
      <c r="AE620" s="42"/>
      <c r="AF620" s="42"/>
      <c r="AG620" s="42"/>
      <c r="AH620" s="146"/>
      <c r="AI620" s="42"/>
      <c r="AJ620" s="146"/>
      <c r="AK620" s="42"/>
      <c r="AL620" s="42"/>
      <c r="AM620" s="42"/>
      <c r="AN620" s="42"/>
      <c r="AO620" s="42"/>
      <c r="AP620" s="42"/>
      <c r="AQ620" s="42"/>
      <c r="AR620" s="40"/>
      <c r="AS620" s="42"/>
      <c r="AT620" s="40"/>
      <c r="AU620" s="42"/>
      <c r="AV620" s="40"/>
      <c r="AW620" s="42"/>
      <c r="AX620" s="40"/>
      <c r="AY620" s="42"/>
      <c r="AZ620" s="40"/>
      <c r="BA620" s="42"/>
      <c r="BB620" s="40"/>
      <c r="BC620" s="42"/>
      <c r="BD620" s="42"/>
      <c r="BE620" s="42"/>
      <c r="BF620" s="147"/>
      <c r="BG620" s="146"/>
      <c r="BH620" s="147"/>
      <c r="BI620" s="42"/>
      <c r="BJ620" s="151"/>
      <c r="BK620" s="151"/>
      <c r="BL620" s="151"/>
      <c r="BM620" s="151"/>
      <c r="BN620" s="151"/>
      <c r="BO620" s="151"/>
      <c r="BP620" s="151"/>
      <c r="BQ620" s="151"/>
      <c r="BR620" s="45"/>
      <c r="BS620" s="40"/>
      <c r="BT620" s="40"/>
      <c r="BU620" s="40"/>
      <c r="BV620" s="40"/>
      <c r="BW620" s="40"/>
      <c r="BX620" s="40"/>
      <c r="BY620" s="40"/>
      <c r="BZ620" s="152"/>
      <c r="CA620" s="153"/>
      <c r="CB620" s="70"/>
      <c r="CC620" s="157"/>
      <c r="CD620" s="157"/>
      <c r="CE620" s="45"/>
      <c r="CF620" s="145"/>
      <c r="CG620" s="40"/>
      <c r="CH620" s="42"/>
      <c r="CI620" s="42"/>
      <c r="CJ620" s="42"/>
      <c r="CK620" s="146"/>
      <c r="CL620" s="42"/>
      <c r="CM620" s="146"/>
      <c r="CN620" s="42"/>
      <c r="CO620" s="42"/>
      <c r="CP620" s="42"/>
      <c r="CQ620" s="42"/>
      <c r="CR620" s="42"/>
      <c r="CS620" s="42"/>
      <c r="CT620" s="42"/>
      <c r="CU620" s="40"/>
      <c r="CV620" s="42"/>
      <c r="CW620" s="40"/>
      <c r="CX620" s="42"/>
      <c r="CY620" s="40"/>
      <c r="CZ620" s="42"/>
      <c r="DA620" s="40"/>
      <c r="DB620" s="42"/>
      <c r="DC620" s="40"/>
      <c r="DD620" s="42"/>
      <c r="DE620" s="40"/>
      <c r="DF620" s="42"/>
      <c r="DG620" s="42"/>
      <c r="DH620" s="42"/>
    </row>
    <row r="621" spans="3:112">
      <c r="C621" s="147"/>
      <c r="D621" s="146"/>
      <c r="E621" s="147"/>
      <c r="F621" s="42"/>
      <c r="G621" s="151"/>
      <c r="H621" s="151"/>
      <c r="I621" s="151"/>
      <c r="J621" s="151"/>
      <c r="K621" s="151"/>
      <c r="L621" s="151"/>
      <c r="M621" s="151"/>
      <c r="N621" s="151"/>
      <c r="O621" s="45"/>
      <c r="P621" s="40"/>
      <c r="Q621" s="183"/>
      <c r="R621" s="40"/>
      <c r="S621" s="40"/>
      <c r="T621" s="40"/>
      <c r="U621" s="40"/>
      <c r="V621" s="40"/>
      <c r="W621" s="152"/>
      <c r="X621" s="153"/>
      <c r="Y621" s="70"/>
      <c r="Z621" s="157"/>
      <c r="AA621" s="157"/>
      <c r="AB621" s="45"/>
      <c r="AC621" s="145"/>
      <c r="AD621" s="40"/>
      <c r="AE621" s="42"/>
      <c r="AF621" s="42"/>
      <c r="AG621" s="42"/>
      <c r="AH621" s="146"/>
      <c r="AI621" s="42"/>
      <c r="AJ621" s="146"/>
      <c r="AK621" s="42"/>
      <c r="AL621" s="42"/>
      <c r="AM621" s="42"/>
      <c r="AN621" s="42"/>
      <c r="AO621" s="42"/>
      <c r="AP621" s="42"/>
      <c r="AQ621" s="42"/>
      <c r="AR621" s="40"/>
      <c r="AS621" s="42"/>
      <c r="AT621" s="40"/>
      <c r="AU621" s="42"/>
      <c r="AV621" s="40"/>
      <c r="AW621" s="42"/>
      <c r="AX621" s="40"/>
      <c r="AY621" s="42"/>
      <c r="AZ621" s="40"/>
      <c r="BA621" s="42"/>
      <c r="BB621" s="40"/>
      <c r="BC621" s="42"/>
      <c r="BD621" s="42"/>
      <c r="BE621" s="42"/>
      <c r="BF621" s="147"/>
      <c r="BG621" s="146"/>
      <c r="BH621" s="147"/>
      <c r="BI621" s="42"/>
      <c r="BJ621" s="151"/>
      <c r="BK621" s="151"/>
      <c r="BL621" s="151"/>
      <c r="BM621" s="151"/>
      <c r="BN621" s="151"/>
      <c r="BO621" s="151"/>
      <c r="BP621" s="151"/>
      <c r="BQ621" s="151"/>
      <c r="BR621" s="45"/>
      <c r="BS621" s="40"/>
      <c r="BT621" s="40"/>
      <c r="BU621" s="40"/>
      <c r="BV621" s="40"/>
      <c r="BW621" s="40"/>
      <c r="BX621" s="40"/>
      <c r="BY621" s="40"/>
      <c r="BZ621" s="152"/>
      <c r="CA621" s="153"/>
      <c r="CB621" s="70"/>
      <c r="CC621" s="157"/>
      <c r="CD621" s="157"/>
      <c r="CE621" s="45"/>
      <c r="CF621" s="145"/>
      <c r="CG621" s="40"/>
      <c r="CH621" s="42"/>
      <c r="CI621" s="42"/>
      <c r="CJ621" s="42"/>
      <c r="CK621" s="146"/>
      <c r="CL621" s="42"/>
      <c r="CM621" s="146"/>
      <c r="CN621" s="42"/>
      <c r="CO621" s="42"/>
      <c r="CP621" s="42"/>
      <c r="CQ621" s="42"/>
      <c r="CR621" s="42"/>
      <c r="CS621" s="42"/>
      <c r="CT621" s="42"/>
      <c r="CU621" s="40"/>
      <c r="CV621" s="42"/>
      <c r="CW621" s="40"/>
      <c r="CX621" s="42"/>
      <c r="CY621" s="40"/>
      <c r="CZ621" s="42"/>
      <c r="DA621" s="40"/>
      <c r="DB621" s="42"/>
      <c r="DC621" s="40"/>
      <c r="DD621" s="42"/>
      <c r="DE621" s="40"/>
      <c r="DF621" s="42"/>
      <c r="DG621" s="42"/>
      <c r="DH621" s="42"/>
    </row>
    <row r="622" spans="3:112">
      <c r="C622" s="147"/>
      <c r="D622" s="146"/>
      <c r="E622" s="147"/>
      <c r="F622" s="42"/>
      <c r="G622" s="151"/>
      <c r="H622" s="151"/>
      <c r="I622" s="151"/>
      <c r="J622" s="151"/>
      <c r="K622" s="151"/>
      <c r="L622" s="151"/>
      <c r="M622" s="151"/>
      <c r="N622" s="151"/>
      <c r="O622" s="45"/>
      <c r="P622" s="40"/>
      <c r="Q622" s="183"/>
      <c r="R622" s="40"/>
      <c r="S622" s="40"/>
      <c r="T622" s="40"/>
      <c r="U622" s="40"/>
      <c r="V622" s="40"/>
      <c r="W622" s="152"/>
      <c r="X622" s="153"/>
      <c r="Y622" s="70"/>
      <c r="Z622" s="157"/>
      <c r="AA622" s="157"/>
      <c r="AB622" s="45"/>
      <c r="AC622" s="145"/>
      <c r="AD622" s="40"/>
      <c r="AE622" s="42"/>
      <c r="AF622" s="42"/>
      <c r="AG622" s="42"/>
      <c r="AH622" s="146"/>
      <c r="AI622" s="42"/>
      <c r="AJ622" s="146"/>
      <c r="AK622" s="42"/>
      <c r="AL622" s="42"/>
      <c r="AM622" s="42"/>
      <c r="AN622" s="42"/>
      <c r="AO622" s="42"/>
      <c r="AP622" s="42"/>
      <c r="AQ622" s="42"/>
      <c r="AR622" s="40"/>
      <c r="AS622" s="42"/>
      <c r="AT622" s="40"/>
      <c r="AU622" s="42"/>
      <c r="AV622" s="40"/>
      <c r="AW622" s="42"/>
      <c r="AX622" s="40"/>
      <c r="AY622" s="42"/>
      <c r="AZ622" s="40"/>
      <c r="BA622" s="42"/>
      <c r="BB622" s="40"/>
      <c r="BC622" s="42"/>
      <c r="BD622" s="42"/>
      <c r="BE622" s="42"/>
      <c r="BF622" s="147"/>
      <c r="BG622" s="146"/>
      <c r="BH622" s="147"/>
      <c r="BI622" s="42"/>
      <c r="BJ622" s="151"/>
      <c r="BK622" s="151"/>
      <c r="BL622" s="151"/>
      <c r="BM622" s="151"/>
      <c r="BN622" s="151"/>
      <c r="BO622" s="151"/>
      <c r="BP622" s="151"/>
      <c r="BQ622" s="151"/>
      <c r="BR622" s="45"/>
      <c r="BS622" s="40"/>
      <c r="BT622" s="40"/>
      <c r="BU622" s="40"/>
      <c r="BV622" s="40"/>
      <c r="BW622" s="40"/>
      <c r="BX622" s="40"/>
      <c r="BY622" s="40"/>
      <c r="BZ622" s="152"/>
      <c r="CA622" s="153"/>
      <c r="CB622" s="70"/>
      <c r="CC622" s="157"/>
      <c r="CD622" s="157"/>
      <c r="CE622" s="45"/>
      <c r="CF622" s="145"/>
      <c r="CG622" s="40"/>
      <c r="CH622" s="42"/>
      <c r="CI622" s="42"/>
      <c r="CJ622" s="42"/>
      <c r="CK622" s="146"/>
      <c r="CL622" s="42"/>
      <c r="CM622" s="146"/>
      <c r="CN622" s="42"/>
      <c r="CO622" s="42"/>
      <c r="CP622" s="42"/>
      <c r="CQ622" s="42"/>
      <c r="CR622" s="42"/>
      <c r="CS622" s="42"/>
      <c r="CT622" s="42"/>
      <c r="CU622" s="40"/>
      <c r="CV622" s="42"/>
      <c r="CW622" s="40"/>
      <c r="CX622" s="42"/>
      <c r="CY622" s="40"/>
      <c r="CZ622" s="42"/>
      <c r="DA622" s="40"/>
      <c r="DB622" s="42"/>
      <c r="DC622" s="40"/>
      <c r="DD622" s="42"/>
      <c r="DE622" s="40"/>
      <c r="DF622" s="42"/>
      <c r="DG622" s="42"/>
      <c r="DH622" s="42"/>
    </row>
    <row r="623" spans="3:112">
      <c r="C623" s="147"/>
      <c r="D623" s="146"/>
      <c r="E623" s="147"/>
      <c r="F623" s="42"/>
      <c r="G623" s="151"/>
      <c r="H623" s="151"/>
      <c r="I623" s="151"/>
      <c r="J623" s="151"/>
      <c r="K623" s="151"/>
      <c r="L623" s="151"/>
      <c r="M623" s="151"/>
      <c r="N623" s="151"/>
      <c r="O623" s="45"/>
      <c r="P623" s="40"/>
      <c r="Q623" s="183"/>
      <c r="R623" s="40"/>
      <c r="S623" s="40"/>
      <c r="T623" s="40"/>
      <c r="U623" s="40"/>
      <c r="V623" s="40"/>
      <c r="W623" s="152"/>
      <c r="X623" s="153"/>
      <c r="Y623" s="70"/>
      <c r="Z623" s="157"/>
      <c r="AA623" s="157"/>
      <c r="AB623" s="45"/>
      <c r="AC623" s="145"/>
      <c r="AD623" s="40"/>
      <c r="AE623" s="42"/>
      <c r="AF623" s="42"/>
      <c r="AG623" s="42"/>
      <c r="AH623" s="146"/>
      <c r="AI623" s="42"/>
      <c r="AJ623" s="146"/>
      <c r="AK623" s="42"/>
      <c r="AL623" s="42"/>
      <c r="AM623" s="42"/>
      <c r="AN623" s="42"/>
      <c r="AO623" s="42"/>
      <c r="AP623" s="42"/>
      <c r="AQ623" s="42"/>
      <c r="AR623" s="40"/>
      <c r="AS623" s="42"/>
      <c r="AT623" s="40"/>
      <c r="AU623" s="42"/>
      <c r="AV623" s="40"/>
      <c r="AW623" s="42"/>
      <c r="AX623" s="40"/>
      <c r="AY623" s="42"/>
      <c r="AZ623" s="40"/>
      <c r="BA623" s="42"/>
      <c r="BB623" s="40"/>
      <c r="BC623" s="42"/>
      <c r="BD623" s="42"/>
      <c r="BE623" s="42"/>
      <c r="BF623" s="147"/>
      <c r="BG623" s="146"/>
      <c r="BH623" s="147"/>
      <c r="BI623" s="42"/>
      <c r="BJ623" s="151"/>
      <c r="BK623" s="151"/>
      <c r="BL623" s="151"/>
      <c r="BM623" s="151"/>
      <c r="BN623" s="151"/>
      <c r="BO623" s="151"/>
      <c r="BP623" s="151"/>
      <c r="BQ623" s="151"/>
      <c r="BR623" s="45"/>
      <c r="BS623" s="40"/>
      <c r="BT623" s="40"/>
      <c r="BU623" s="40"/>
      <c r="BV623" s="40"/>
      <c r="BW623" s="40"/>
      <c r="BX623" s="40"/>
      <c r="BY623" s="40"/>
      <c r="BZ623" s="152"/>
      <c r="CA623" s="153"/>
      <c r="CB623" s="70"/>
      <c r="CC623" s="157"/>
      <c r="CD623" s="157"/>
      <c r="CE623" s="45"/>
      <c r="CF623" s="145"/>
      <c r="CG623" s="40"/>
      <c r="CH623" s="42"/>
      <c r="CI623" s="42"/>
      <c r="CJ623" s="42"/>
      <c r="CK623" s="146"/>
      <c r="CL623" s="42"/>
      <c r="CM623" s="146"/>
      <c r="CN623" s="42"/>
      <c r="CO623" s="42"/>
      <c r="CP623" s="42"/>
      <c r="CQ623" s="42"/>
      <c r="CR623" s="42"/>
      <c r="CS623" s="42"/>
      <c r="CT623" s="42"/>
      <c r="CU623" s="40"/>
      <c r="CV623" s="42"/>
      <c r="CW623" s="40"/>
      <c r="CX623" s="42"/>
      <c r="CY623" s="40"/>
      <c r="CZ623" s="42"/>
      <c r="DA623" s="40"/>
      <c r="DB623" s="42"/>
      <c r="DC623" s="40"/>
      <c r="DD623" s="42"/>
      <c r="DE623" s="40"/>
      <c r="DF623" s="42"/>
      <c r="DG623" s="42"/>
      <c r="DH623" s="42"/>
    </row>
    <row r="624" spans="3:112">
      <c r="C624" s="147"/>
      <c r="D624" s="146"/>
      <c r="E624" s="147"/>
      <c r="F624" s="42"/>
      <c r="G624" s="151"/>
      <c r="H624" s="151"/>
      <c r="I624" s="151"/>
      <c r="J624" s="151"/>
      <c r="K624" s="151"/>
      <c r="L624" s="151"/>
      <c r="M624" s="151"/>
      <c r="N624" s="151"/>
      <c r="O624" s="45"/>
      <c r="P624" s="40"/>
      <c r="Q624" s="183"/>
      <c r="R624" s="40"/>
      <c r="S624" s="40"/>
      <c r="T624" s="40"/>
      <c r="U624" s="40"/>
      <c r="V624" s="40"/>
      <c r="W624" s="152"/>
      <c r="X624" s="153"/>
      <c r="Y624" s="70"/>
      <c r="Z624" s="157"/>
      <c r="AA624" s="157"/>
      <c r="AB624" s="45"/>
      <c r="AC624" s="145"/>
      <c r="AD624" s="40"/>
      <c r="AE624" s="42"/>
      <c r="AF624" s="42"/>
      <c r="AG624" s="42"/>
      <c r="AH624" s="146"/>
      <c r="AI624" s="42"/>
      <c r="AJ624" s="146"/>
      <c r="AK624" s="42"/>
      <c r="AL624" s="42"/>
      <c r="AM624" s="42"/>
      <c r="AN624" s="42"/>
      <c r="AO624" s="42"/>
      <c r="AP624" s="42"/>
      <c r="AQ624" s="42"/>
      <c r="AR624" s="40"/>
      <c r="AS624" s="42"/>
      <c r="AT624" s="40"/>
      <c r="AU624" s="42"/>
      <c r="AV624" s="40"/>
      <c r="AW624" s="42"/>
      <c r="AX624" s="40"/>
      <c r="AY624" s="42"/>
      <c r="AZ624" s="40"/>
      <c r="BA624" s="42"/>
      <c r="BB624" s="40"/>
      <c r="BC624" s="42"/>
      <c r="BD624" s="42"/>
      <c r="BE624" s="42"/>
      <c r="BF624" s="147"/>
      <c r="BG624" s="146"/>
      <c r="BH624" s="147"/>
      <c r="BI624" s="42"/>
      <c r="BJ624" s="151"/>
      <c r="BK624" s="151"/>
      <c r="BL624" s="151"/>
      <c r="BM624" s="151"/>
      <c r="BN624" s="151"/>
      <c r="BO624" s="151"/>
      <c r="BP624" s="151"/>
      <c r="BQ624" s="151"/>
      <c r="BR624" s="45"/>
      <c r="BS624" s="40"/>
      <c r="BT624" s="40"/>
      <c r="BU624" s="40"/>
      <c r="BV624" s="40"/>
      <c r="BW624" s="40"/>
      <c r="BX624" s="40"/>
      <c r="BY624" s="40"/>
      <c r="BZ624" s="152"/>
      <c r="CA624" s="153"/>
      <c r="CB624" s="70"/>
      <c r="CC624" s="157"/>
      <c r="CD624" s="157"/>
      <c r="CE624" s="45"/>
      <c r="CF624" s="145"/>
      <c r="CG624" s="40"/>
      <c r="CH624" s="42"/>
      <c r="CI624" s="42"/>
      <c r="CJ624" s="42"/>
      <c r="CK624" s="146"/>
      <c r="CL624" s="42"/>
      <c r="CM624" s="146"/>
      <c r="CN624" s="42"/>
      <c r="CO624" s="42"/>
      <c r="CP624" s="42"/>
      <c r="CQ624" s="42"/>
      <c r="CR624" s="42"/>
      <c r="CS624" s="42"/>
      <c r="CT624" s="42"/>
      <c r="CU624" s="40"/>
      <c r="CV624" s="42"/>
      <c r="CW624" s="40"/>
      <c r="CX624" s="42"/>
      <c r="CY624" s="40"/>
      <c r="CZ624" s="42"/>
      <c r="DA624" s="40"/>
      <c r="DB624" s="42"/>
      <c r="DC624" s="40"/>
      <c r="DD624" s="42"/>
      <c r="DE624" s="40"/>
      <c r="DF624" s="42"/>
      <c r="DG624" s="42"/>
      <c r="DH624" s="42"/>
    </row>
    <row r="625" spans="3:112">
      <c r="C625" s="147"/>
      <c r="D625" s="146"/>
      <c r="E625" s="147"/>
      <c r="F625" s="42"/>
      <c r="G625" s="151"/>
      <c r="H625" s="151"/>
      <c r="I625" s="151"/>
      <c r="J625" s="151"/>
      <c r="K625" s="151"/>
      <c r="L625" s="151"/>
      <c r="M625" s="151"/>
      <c r="N625" s="151"/>
      <c r="O625" s="45"/>
      <c r="P625" s="40"/>
      <c r="Q625" s="183"/>
      <c r="R625" s="40"/>
      <c r="S625" s="40"/>
      <c r="T625" s="40"/>
      <c r="U625" s="40"/>
      <c r="V625" s="40"/>
      <c r="W625" s="152"/>
      <c r="X625" s="153"/>
      <c r="Y625" s="70"/>
      <c r="Z625" s="157"/>
      <c r="AA625" s="157"/>
      <c r="AB625" s="45"/>
      <c r="AC625" s="145"/>
      <c r="AD625" s="40"/>
      <c r="AE625" s="42"/>
      <c r="AF625" s="42"/>
      <c r="AG625" s="42"/>
      <c r="AH625" s="146"/>
      <c r="AI625" s="42"/>
      <c r="AJ625" s="146"/>
      <c r="AK625" s="42"/>
      <c r="AL625" s="42"/>
      <c r="AM625" s="42"/>
      <c r="AN625" s="42"/>
      <c r="AO625" s="42"/>
      <c r="AP625" s="42"/>
      <c r="AQ625" s="42"/>
      <c r="AR625" s="40"/>
      <c r="AS625" s="42"/>
      <c r="AT625" s="40"/>
      <c r="AU625" s="42"/>
      <c r="AV625" s="40"/>
      <c r="AW625" s="42"/>
      <c r="AX625" s="40"/>
      <c r="AY625" s="42"/>
      <c r="AZ625" s="40"/>
      <c r="BA625" s="42"/>
      <c r="BB625" s="40"/>
      <c r="BC625" s="42"/>
      <c r="BD625" s="42"/>
      <c r="BE625" s="42"/>
      <c r="BF625" s="147"/>
      <c r="BG625" s="146"/>
      <c r="BH625" s="147"/>
      <c r="BI625" s="42"/>
      <c r="BJ625" s="151"/>
      <c r="BK625" s="151"/>
      <c r="BL625" s="151"/>
      <c r="BM625" s="151"/>
      <c r="BN625" s="151"/>
      <c r="BO625" s="151"/>
      <c r="BP625" s="151"/>
      <c r="BQ625" s="151"/>
      <c r="BR625" s="45"/>
      <c r="BS625" s="40"/>
      <c r="BT625" s="40"/>
      <c r="BU625" s="40"/>
      <c r="BV625" s="40"/>
      <c r="BW625" s="40"/>
      <c r="BX625" s="40"/>
      <c r="BY625" s="40"/>
      <c r="BZ625" s="152"/>
      <c r="CA625" s="153"/>
      <c r="CB625" s="70"/>
      <c r="CC625" s="157"/>
      <c r="CD625" s="157"/>
      <c r="CE625" s="45"/>
      <c r="CF625" s="145"/>
      <c r="CG625" s="40"/>
      <c r="CH625" s="42"/>
      <c r="CI625" s="42"/>
      <c r="CJ625" s="42"/>
      <c r="CK625" s="146"/>
      <c r="CL625" s="42"/>
      <c r="CM625" s="146"/>
      <c r="CN625" s="42"/>
      <c r="CO625" s="42"/>
      <c r="CP625" s="42"/>
      <c r="CQ625" s="42"/>
      <c r="CR625" s="42"/>
      <c r="CS625" s="42"/>
      <c r="CT625" s="42"/>
      <c r="CU625" s="40"/>
      <c r="CV625" s="42"/>
      <c r="CW625" s="40"/>
      <c r="CX625" s="42"/>
      <c r="CY625" s="40"/>
      <c r="CZ625" s="42"/>
      <c r="DA625" s="40"/>
      <c r="DB625" s="42"/>
      <c r="DC625" s="40"/>
      <c r="DD625" s="42"/>
      <c r="DE625" s="40"/>
      <c r="DF625" s="42"/>
      <c r="DG625" s="42"/>
      <c r="DH625" s="42"/>
    </row>
    <row r="626" spans="3:112">
      <c r="C626" s="147"/>
      <c r="D626" s="146"/>
      <c r="E626" s="147"/>
      <c r="F626" s="42"/>
      <c r="G626" s="151"/>
      <c r="H626" s="151"/>
      <c r="I626" s="151"/>
      <c r="J626" s="151"/>
      <c r="K626" s="151"/>
      <c r="L626" s="151"/>
      <c r="M626" s="151"/>
      <c r="N626" s="151"/>
      <c r="O626" s="45"/>
      <c r="P626" s="40"/>
      <c r="Q626" s="183"/>
      <c r="R626" s="40"/>
      <c r="S626" s="40"/>
      <c r="T626" s="40"/>
      <c r="U626" s="40"/>
      <c r="V626" s="40"/>
      <c r="W626" s="152"/>
      <c r="X626" s="153"/>
      <c r="Y626" s="70"/>
      <c r="Z626" s="157"/>
      <c r="AA626" s="157"/>
      <c r="AB626" s="45"/>
      <c r="AC626" s="145"/>
      <c r="AD626" s="40"/>
      <c r="AE626" s="42"/>
      <c r="AF626" s="42"/>
      <c r="AG626" s="42"/>
      <c r="AH626" s="146"/>
      <c r="AI626" s="42"/>
      <c r="AJ626" s="146"/>
      <c r="AK626" s="42"/>
      <c r="AL626" s="42"/>
      <c r="AM626" s="42"/>
      <c r="AN626" s="42"/>
      <c r="AO626" s="42"/>
      <c r="AP626" s="42"/>
      <c r="AQ626" s="42"/>
      <c r="AR626" s="40"/>
      <c r="AS626" s="42"/>
      <c r="AT626" s="40"/>
      <c r="AU626" s="42"/>
      <c r="AV626" s="40"/>
      <c r="AW626" s="42"/>
      <c r="AX626" s="40"/>
      <c r="AY626" s="42"/>
      <c r="AZ626" s="40"/>
      <c r="BA626" s="42"/>
      <c r="BB626" s="40"/>
      <c r="BC626" s="42"/>
      <c r="BD626" s="42"/>
      <c r="BE626" s="42"/>
      <c r="BF626" s="147"/>
      <c r="BG626" s="146"/>
      <c r="BH626" s="147"/>
      <c r="BI626" s="42"/>
      <c r="BJ626" s="151"/>
      <c r="BK626" s="151"/>
      <c r="BL626" s="151"/>
      <c r="BM626" s="151"/>
      <c r="BN626" s="151"/>
      <c r="BO626" s="151"/>
      <c r="BP626" s="151"/>
      <c r="BQ626" s="151"/>
      <c r="BR626" s="45"/>
      <c r="BS626" s="40"/>
      <c r="BT626" s="40"/>
      <c r="BU626" s="40"/>
      <c r="BV626" s="40"/>
      <c r="BW626" s="40"/>
      <c r="BX626" s="40"/>
      <c r="BY626" s="40"/>
      <c r="BZ626" s="152"/>
      <c r="CA626" s="153"/>
      <c r="CB626" s="70"/>
      <c r="CC626" s="157"/>
      <c r="CD626" s="157"/>
      <c r="CE626" s="45"/>
      <c r="CF626" s="145"/>
      <c r="CG626" s="40"/>
      <c r="CH626" s="42"/>
      <c r="CI626" s="42"/>
      <c r="CJ626" s="42"/>
      <c r="CK626" s="146"/>
      <c r="CL626" s="42"/>
      <c r="CM626" s="146"/>
      <c r="CN626" s="42"/>
      <c r="CO626" s="42"/>
      <c r="CP626" s="42"/>
      <c r="CQ626" s="42"/>
      <c r="CR626" s="42"/>
      <c r="CS626" s="42"/>
      <c r="CT626" s="42"/>
      <c r="CU626" s="40"/>
      <c r="CV626" s="42"/>
      <c r="CW626" s="40"/>
      <c r="CX626" s="42"/>
      <c r="CY626" s="40"/>
      <c r="CZ626" s="42"/>
      <c r="DA626" s="40"/>
      <c r="DB626" s="42"/>
      <c r="DC626" s="40"/>
      <c r="DD626" s="42"/>
      <c r="DE626" s="40"/>
      <c r="DF626" s="42"/>
      <c r="DG626" s="42"/>
      <c r="DH626" s="42"/>
    </row>
    <row r="627" spans="3:112">
      <c r="C627" s="147"/>
      <c r="D627" s="146"/>
      <c r="E627" s="147"/>
      <c r="F627" s="42"/>
      <c r="G627" s="151"/>
      <c r="H627" s="151"/>
      <c r="I627" s="151"/>
      <c r="J627" s="151"/>
      <c r="K627" s="151"/>
      <c r="L627" s="151"/>
      <c r="M627" s="151"/>
      <c r="N627" s="151"/>
      <c r="O627" s="45"/>
      <c r="P627" s="40"/>
      <c r="Q627" s="183"/>
      <c r="R627" s="40"/>
      <c r="S627" s="40"/>
      <c r="T627" s="40"/>
      <c r="U627" s="40"/>
      <c r="V627" s="40"/>
      <c r="W627" s="152"/>
      <c r="X627" s="153"/>
      <c r="Y627" s="70"/>
      <c r="Z627" s="157"/>
      <c r="AA627" s="157"/>
      <c r="AB627" s="45"/>
      <c r="AC627" s="145"/>
      <c r="AD627" s="40"/>
      <c r="AE627" s="42"/>
      <c r="AF627" s="42"/>
      <c r="AG627" s="42"/>
      <c r="AH627" s="146"/>
      <c r="AI627" s="42"/>
      <c r="AJ627" s="146"/>
      <c r="AK627" s="42"/>
      <c r="AL627" s="42"/>
      <c r="AM627" s="42"/>
      <c r="AN627" s="42"/>
      <c r="AO627" s="42"/>
      <c r="AP627" s="42"/>
      <c r="AQ627" s="42"/>
      <c r="AR627" s="40"/>
      <c r="AS627" s="42"/>
      <c r="AT627" s="40"/>
      <c r="AU627" s="42"/>
      <c r="AV627" s="40"/>
      <c r="AW627" s="42"/>
      <c r="AX627" s="40"/>
      <c r="AY627" s="42"/>
      <c r="AZ627" s="40"/>
      <c r="BA627" s="42"/>
      <c r="BB627" s="40"/>
      <c r="BC627" s="42"/>
      <c r="BD627" s="42"/>
      <c r="BE627" s="42"/>
      <c r="BF627" s="147"/>
      <c r="BG627" s="146"/>
      <c r="BH627" s="147"/>
      <c r="BI627" s="42"/>
      <c r="BJ627" s="151"/>
      <c r="BK627" s="151"/>
      <c r="BL627" s="151"/>
      <c r="BM627" s="151"/>
      <c r="BN627" s="151"/>
      <c r="BO627" s="151"/>
      <c r="BP627" s="151"/>
      <c r="BQ627" s="151"/>
      <c r="BR627" s="45"/>
      <c r="BS627" s="40"/>
      <c r="BT627" s="40"/>
      <c r="BU627" s="40"/>
      <c r="BV627" s="40"/>
      <c r="BW627" s="40"/>
      <c r="BX627" s="40"/>
      <c r="BY627" s="40"/>
      <c r="BZ627" s="152"/>
      <c r="CA627" s="153"/>
      <c r="CB627" s="70"/>
      <c r="CC627" s="157"/>
      <c r="CD627" s="157"/>
      <c r="CE627" s="45"/>
      <c r="CF627" s="145"/>
      <c r="CG627" s="40"/>
      <c r="CH627" s="42"/>
      <c r="CI627" s="42"/>
      <c r="CJ627" s="42"/>
      <c r="CK627" s="146"/>
      <c r="CL627" s="42"/>
      <c r="CM627" s="146"/>
      <c r="CN627" s="42"/>
      <c r="CO627" s="42"/>
      <c r="CP627" s="42"/>
      <c r="CQ627" s="42"/>
      <c r="CR627" s="42"/>
      <c r="CS627" s="42"/>
      <c r="CT627" s="42"/>
      <c r="CU627" s="40"/>
      <c r="CV627" s="42"/>
      <c r="CW627" s="40"/>
      <c r="CX627" s="42"/>
      <c r="CY627" s="40"/>
      <c r="CZ627" s="42"/>
      <c r="DA627" s="40"/>
      <c r="DB627" s="42"/>
      <c r="DC627" s="40"/>
      <c r="DD627" s="42"/>
      <c r="DE627" s="40"/>
      <c r="DF627" s="42"/>
      <c r="DG627" s="42"/>
      <c r="DH627" s="42"/>
    </row>
    <row r="628" spans="3:112">
      <c r="C628" s="147"/>
      <c r="D628" s="146"/>
      <c r="E628" s="147"/>
      <c r="F628" s="42"/>
      <c r="G628" s="151"/>
      <c r="H628" s="151"/>
      <c r="I628" s="151"/>
      <c r="J628" s="151"/>
      <c r="K628" s="151"/>
      <c r="L628" s="151"/>
      <c r="M628" s="151"/>
      <c r="N628" s="151"/>
      <c r="O628" s="45"/>
      <c r="P628" s="40"/>
      <c r="Q628" s="183"/>
      <c r="R628" s="40"/>
      <c r="S628" s="40"/>
      <c r="T628" s="40"/>
      <c r="U628" s="40"/>
      <c r="V628" s="40"/>
      <c r="W628" s="152"/>
      <c r="X628" s="153"/>
      <c r="Y628" s="70"/>
      <c r="Z628" s="157"/>
      <c r="AA628" s="157"/>
      <c r="AB628" s="45"/>
      <c r="AC628" s="145"/>
      <c r="AD628" s="40"/>
      <c r="AE628" s="42"/>
      <c r="AF628" s="42"/>
      <c r="AG628" s="42"/>
      <c r="AH628" s="146"/>
      <c r="AI628" s="42"/>
      <c r="AJ628" s="146"/>
      <c r="AK628" s="42"/>
      <c r="AL628" s="42"/>
      <c r="AM628" s="42"/>
      <c r="AN628" s="42"/>
      <c r="AO628" s="42"/>
      <c r="AP628" s="42"/>
      <c r="AQ628" s="42"/>
      <c r="AR628" s="40"/>
      <c r="AS628" s="42"/>
      <c r="AT628" s="40"/>
      <c r="AU628" s="42"/>
      <c r="AV628" s="40"/>
      <c r="AW628" s="42"/>
      <c r="AX628" s="40"/>
      <c r="AY628" s="42"/>
      <c r="AZ628" s="40"/>
      <c r="BA628" s="42"/>
      <c r="BB628" s="40"/>
      <c r="BC628" s="42"/>
      <c r="BD628" s="42"/>
      <c r="BE628" s="42"/>
      <c r="BF628" s="147"/>
      <c r="BG628" s="146"/>
      <c r="BH628" s="147"/>
      <c r="BI628" s="42"/>
      <c r="BJ628" s="151"/>
      <c r="BK628" s="151"/>
      <c r="BL628" s="151"/>
      <c r="BM628" s="151"/>
      <c r="BN628" s="151"/>
      <c r="BO628" s="151"/>
      <c r="BP628" s="151"/>
      <c r="BQ628" s="151"/>
      <c r="BR628" s="45"/>
      <c r="BS628" s="40"/>
      <c r="BT628" s="40"/>
      <c r="BU628" s="40"/>
      <c r="BV628" s="40"/>
      <c r="BW628" s="40"/>
      <c r="BX628" s="40"/>
      <c r="BY628" s="40"/>
      <c r="BZ628" s="152"/>
      <c r="CA628" s="153"/>
      <c r="CB628" s="70"/>
      <c r="CC628" s="157"/>
      <c r="CD628" s="157"/>
      <c r="CE628" s="45"/>
      <c r="CF628" s="145"/>
      <c r="CG628" s="40"/>
      <c r="CH628" s="42"/>
      <c r="CI628" s="42"/>
      <c r="CJ628" s="42"/>
      <c r="CK628" s="146"/>
      <c r="CL628" s="42"/>
      <c r="CM628" s="146"/>
      <c r="CN628" s="42"/>
      <c r="CO628" s="42"/>
      <c r="CP628" s="42"/>
      <c r="CQ628" s="42"/>
      <c r="CR628" s="42"/>
      <c r="CS628" s="42"/>
      <c r="CT628" s="42"/>
      <c r="CU628" s="40"/>
      <c r="CV628" s="42"/>
      <c r="CW628" s="40"/>
      <c r="CX628" s="42"/>
      <c r="CY628" s="40"/>
      <c r="CZ628" s="42"/>
      <c r="DA628" s="40"/>
      <c r="DB628" s="42"/>
      <c r="DC628" s="40"/>
      <c r="DD628" s="42"/>
      <c r="DE628" s="40"/>
      <c r="DF628" s="42"/>
      <c r="DG628" s="42"/>
      <c r="DH628" s="42"/>
    </row>
    <row r="629" spans="3:112">
      <c r="C629" s="147"/>
      <c r="D629" s="146"/>
      <c r="E629" s="147"/>
      <c r="F629" s="42"/>
      <c r="G629" s="151"/>
      <c r="H629" s="151"/>
      <c r="I629" s="151"/>
      <c r="J629" s="151"/>
      <c r="K629" s="151"/>
      <c r="L629" s="151"/>
      <c r="M629" s="151"/>
      <c r="N629" s="151"/>
      <c r="O629" s="45"/>
      <c r="P629" s="40"/>
      <c r="Q629" s="183"/>
      <c r="R629" s="40"/>
      <c r="S629" s="40"/>
      <c r="T629" s="40"/>
      <c r="U629" s="40"/>
      <c r="V629" s="40"/>
      <c r="W629" s="152"/>
      <c r="X629" s="153"/>
      <c r="Y629" s="70"/>
      <c r="Z629" s="157"/>
      <c r="AA629" s="157"/>
      <c r="AB629" s="45"/>
      <c r="AC629" s="145"/>
      <c r="AD629" s="40"/>
      <c r="AE629" s="42"/>
      <c r="AF629" s="42"/>
      <c r="AG629" s="42"/>
      <c r="AH629" s="146"/>
      <c r="AI629" s="42"/>
      <c r="AJ629" s="146"/>
      <c r="AK629" s="42"/>
      <c r="AL629" s="42"/>
      <c r="AM629" s="42"/>
      <c r="AN629" s="42"/>
      <c r="AO629" s="42"/>
      <c r="AP629" s="42"/>
      <c r="AQ629" s="42"/>
      <c r="AR629" s="40"/>
      <c r="AS629" s="42"/>
      <c r="AT629" s="40"/>
      <c r="AU629" s="42"/>
      <c r="AV629" s="40"/>
      <c r="AW629" s="42"/>
      <c r="AX629" s="40"/>
      <c r="AY629" s="42"/>
      <c r="AZ629" s="40"/>
      <c r="BA629" s="42"/>
      <c r="BB629" s="40"/>
      <c r="BC629" s="42"/>
      <c r="BD629" s="42"/>
      <c r="BE629" s="42"/>
      <c r="BF629" s="147"/>
      <c r="BG629" s="146"/>
      <c r="BH629" s="147"/>
      <c r="BI629" s="42"/>
      <c r="BJ629" s="151"/>
      <c r="BK629" s="151"/>
      <c r="BL629" s="151"/>
      <c r="BM629" s="151"/>
      <c r="BN629" s="151"/>
      <c r="BO629" s="151"/>
      <c r="BP629" s="151"/>
      <c r="BQ629" s="151"/>
      <c r="BR629" s="45"/>
      <c r="BS629" s="40"/>
      <c r="BT629" s="40"/>
      <c r="BU629" s="40"/>
      <c r="BV629" s="40"/>
      <c r="BW629" s="40"/>
      <c r="BX629" s="40"/>
      <c r="BY629" s="40"/>
      <c r="BZ629" s="152"/>
      <c r="CA629" s="153"/>
      <c r="CB629" s="70"/>
      <c r="CC629" s="157"/>
      <c r="CD629" s="157"/>
      <c r="CE629" s="45"/>
      <c r="CF629" s="145"/>
      <c r="CG629" s="40"/>
      <c r="CH629" s="42"/>
      <c r="CI629" s="42"/>
      <c r="CJ629" s="42"/>
      <c r="CK629" s="146"/>
      <c r="CL629" s="42"/>
      <c r="CM629" s="146"/>
      <c r="CN629" s="42"/>
      <c r="CO629" s="42"/>
      <c r="CP629" s="42"/>
      <c r="CQ629" s="42"/>
      <c r="CR629" s="42"/>
      <c r="CS629" s="42"/>
      <c r="CT629" s="42"/>
      <c r="CU629" s="40"/>
      <c r="CV629" s="42"/>
      <c r="CW629" s="40"/>
      <c r="CX629" s="42"/>
      <c r="CY629" s="40"/>
      <c r="CZ629" s="42"/>
      <c r="DA629" s="40"/>
      <c r="DB629" s="42"/>
      <c r="DC629" s="40"/>
      <c r="DD629" s="42"/>
      <c r="DE629" s="40"/>
      <c r="DF629" s="42"/>
      <c r="DG629" s="42"/>
      <c r="DH629" s="42"/>
    </row>
    <row r="630" spans="3:112">
      <c r="C630" s="147"/>
      <c r="D630" s="146"/>
      <c r="E630" s="147"/>
      <c r="F630" s="42"/>
      <c r="G630" s="151"/>
      <c r="H630" s="151"/>
      <c r="I630" s="151"/>
      <c r="J630" s="151"/>
      <c r="K630" s="151"/>
      <c r="L630" s="151"/>
      <c r="M630" s="151"/>
      <c r="N630" s="151"/>
      <c r="O630" s="45"/>
      <c r="P630" s="40"/>
      <c r="Q630" s="183"/>
      <c r="R630" s="40"/>
      <c r="S630" s="40"/>
      <c r="T630" s="40"/>
      <c r="U630" s="40"/>
      <c r="V630" s="40"/>
      <c r="W630" s="152"/>
      <c r="X630" s="153"/>
      <c r="Y630" s="70"/>
      <c r="Z630" s="157"/>
      <c r="AA630" s="157"/>
      <c r="AB630" s="45"/>
      <c r="AC630" s="145"/>
      <c r="AD630" s="40"/>
      <c r="AE630" s="42"/>
      <c r="AF630" s="42"/>
      <c r="AG630" s="42"/>
      <c r="AH630" s="146"/>
      <c r="AI630" s="42"/>
      <c r="AJ630" s="146"/>
      <c r="AK630" s="42"/>
      <c r="AL630" s="42"/>
      <c r="AM630" s="42"/>
      <c r="AN630" s="42"/>
      <c r="AO630" s="42"/>
      <c r="AP630" s="42"/>
      <c r="AQ630" s="42"/>
      <c r="AR630" s="40"/>
      <c r="AS630" s="42"/>
      <c r="AT630" s="40"/>
      <c r="AU630" s="42"/>
      <c r="AV630" s="40"/>
      <c r="AW630" s="42"/>
      <c r="AX630" s="40"/>
      <c r="AY630" s="42"/>
      <c r="AZ630" s="40"/>
      <c r="BA630" s="42"/>
      <c r="BB630" s="40"/>
      <c r="BC630" s="42"/>
      <c r="BD630" s="42"/>
      <c r="BE630" s="42"/>
      <c r="BF630" s="147"/>
      <c r="BG630" s="146"/>
      <c r="BH630" s="147"/>
      <c r="BI630" s="42"/>
      <c r="BJ630" s="151"/>
      <c r="BK630" s="151"/>
      <c r="BL630" s="151"/>
      <c r="BM630" s="151"/>
      <c r="BN630" s="151"/>
      <c r="BO630" s="151"/>
      <c r="BP630" s="151"/>
      <c r="BQ630" s="151"/>
      <c r="BR630" s="45"/>
      <c r="BS630" s="40"/>
      <c r="BT630" s="40"/>
      <c r="BU630" s="40"/>
      <c r="BV630" s="40"/>
      <c r="BW630" s="40"/>
      <c r="BX630" s="40"/>
      <c r="BY630" s="40"/>
      <c r="BZ630" s="152"/>
      <c r="CA630" s="153"/>
      <c r="CB630" s="70"/>
      <c r="CC630" s="157"/>
      <c r="CD630" s="157"/>
      <c r="CE630" s="45"/>
      <c r="CF630" s="145"/>
      <c r="CG630" s="40"/>
      <c r="CH630" s="42"/>
      <c r="CI630" s="42"/>
      <c r="CJ630" s="42"/>
      <c r="CK630" s="146"/>
      <c r="CL630" s="42"/>
      <c r="CM630" s="146"/>
      <c r="CN630" s="42"/>
      <c r="CO630" s="42"/>
      <c r="CP630" s="42"/>
      <c r="CQ630" s="42"/>
      <c r="CR630" s="42"/>
      <c r="CS630" s="42"/>
      <c r="CT630" s="42"/>
      <c r="CU630" s="40"/>
      <c r="CV630" s="42"/>
      <c r="CW630" s="40"/>
      <c r="CX630" s="42"/>
      <c r="CY630" s="40"/>
      <c r="CZ630" s="42"/>
      <c r="DA630" s="40"/>
      <c r="DB630" s="42"/>
      <c r="DC630" s="40"/>
      <c r="DD630" s="42"/>
      <c r="DE630" s="40"/>
      <c r="DF630" s="42"/>
      <c r="DG630" s="42"/>
      <c r="DH630" s="42"/>
    </row>
    <row r="631" spans="3:112">
      <c r="C631" s="147"/>
      <c r="D631" s="146"/>
      <c r="E631" s="147"/>
      <c r="F631" s="42"/>
      <c r="G631" s="151"/>
      <c r="H631" s="151"/>
      <c r="I631" s="151"/>
      <c r="J631" s="151"/>
      <c r="K631" s="151"/>
      <c r="L631" s="151"/>
      <c r="M631" s="151"/>
      <c r="N631" s="151"/>
      <c r="O631" s="45"/>
      <c r="P631" s="40"/>
      <c r="Q631" s="183"/>
      <c r="R631" s="40"/>
      <c r="S631" s="40"/>
      <c r="T631" s="40"/>
      <c r="U631" s="40"/>
      <c r="V631" s="40"/>
      <c r="W631" s="152"/>
      <c r="X631" s="153"/>
      <c r="Y631" s="70"/>
      <c r="Z631" s="157"/>
      <c r="AA631" s="157"/>
      <c r="AB631" s="45"/>
      <c r="AC631" s="145"/>
      <c r="AD631" s="40"/>
      <c r="AE631" s="42"/>
      <c r="AF631" s="42"/>
      <c r="AG631" s="42"/>
      <c r="AH631" s="146"/>
      <c r="AI631" s="42"/>
      <c r="AJ631" s="146"/>
      <c r="AK631" s="42"/>
      <c r="AL631" s="42"/>
      <c r="AM631" s="42"/>
      <c r="AN631" s="42"/>
      <c r="AO631" s="42"/>
      <c r="AP631" s="42"/>
      <c r="AQ631" s="42"/>
      <c r="AR631" s="40"/>
      <c r="AS631" s="42"/>
      <c r="AT631" s="40"/>
      <c r="AU631" s="42"/>
      <c r="AV631" s="40"/>
      <c r="AW631" s="42"/>
      <c r="AX631" s="40"/>
      <c r="AY631" s="42"/>
      <c r="AZ631" s="40"/>
      <c r="BA631" s="42"/>
      <c r="BB631" s="40"/>
      <c r="BC631" s="42"/>
      <c r="BD631" s="42"/>
      <c r="BE631" s="42"/>
      <c r="BF631" s="147"/>
      <c r="BG631" s="146"/>
      <c r="BH631" s="147"/>
      <c r="BI631" s="42"/>
      <c r="BJ631" s="151"/>
      <c r="BK631" s="151"/>
      <c r="BL631" s="151"/>
      <c r="BM631" s="151"/>
      <c r="BN631" s="151"/>
      <c r="BO631" s="151"/>
      <c r="BP631" s="151"/>
      <c r="BQ631" s="151"/>
      <c r="BR631" s="45"/>
      <c r="BS631" s="40"/>
      <c r="BT631" s="40"/>
      <c r="BU631" s="40"/>
      <c r="BV631" s="40"/>
      <c r="BW631" s="40"/>
      <c r="BX631" s="40"/>
      <c r="BY631" s="40"/>
      <c r="BZ631" s="152"/>
      <c r="CA631" s="153"/>
      <c r="CB631" s="70"/>
      <c r="CC631" s="157"/>
      <c r="CD631" s="157"/>
      <c r="CE631" s="45"/>
      <c r="CF631" s="145"/>
      <c r="CG631" s="40"/>
      <c r="CH631" s="42"/>
      <c r="CI631" s="42"/>
      <c r="CJ631" s="42"/>
      <c r="CK631" s="146"/>
      <c r="CL631" s="42"/>
      <c r="CM631" s="146"/>
      <c r="CN631" s="42"/>
      <c r="CO631" s="42"/>
      <c r="CP631" s="42"/>
      <c r="CQ631" s="42"/>
      <c r="CR631" s="42"/>
      <c r="CS631" s="42"/>
      <c r="CT631" s="42"/>
      <c r="CU631" s="40"/>
      <c r="CV631" s="42"/>
      <c r="CW631" s="40"/>
      <c r="CX631" s="42"/>
      <c r="CY631" s="40"/>
      <c r="CZ631" s="42"/>
      <c r="DA631" s="40"/>
      <c r="DB631" s="42"/>
      <c r="DC631" s="40"/>
      <c r="DD631" s="42"/>
      <c r="DE631" s="40"/>
      <c r="DF631" s="42"/>
      <c r="DG631" s="42"/>
      <c r="DH631" s="42"/>
    </row>
    <row r="632" spans="3:112">
      <c r="C632" s="147"/>
      <c r="D632" s="146"/>
      <c r="E632" s="147"/>
      <c r="F632" s="42"/>
      <c r="G632" s="151"/>
      <c r="H632" s="151"/>
      <c r="I632" s="151"/>
      <c r="J632" s="151"/>
      <c r="K632" s="151"/>
      <c r="L632" s="151"/>
      <c r="M632" s="151"/>
      <c r="N632" s="151"/>
      <c r="O632" s="45"/>
      <c r="P632" s="40"/>
      <c r="Q632" s="183"/>
      <c r="R632" s="40"/>
      <c r="S632" s="40"/>
      <c r="T632" s="40"/>
      <c r="U632" s="40"/>
      <c r="V632" s="40"/>
      <c r="W632" s="152"/>
      <c r="X632" s="153"/>
      <c r="Y632" s="70"/>
      <c r="Z632" s="157"/>
      <c r="AA632" s="157"/>
      <c r="AB632" s="45"/>
      <c r="AC632" s="145"/>
      <c r="AD632" s="40"/>
      <c r="AE632" s="42"/>
      <c r="AF632" s="42"/>
      <c r="AG632" s="42"/>
      <c r="AH632" s="146"/>
      <c r="AI632" s="42"/>
      <c r="AJ632" s="146"/>
      <c r="AK632" s="42"/>
      <c r="AL632" s="42"/>
      <c r="AM632" s="42"/>
      <c r="AN632" s="42"/>
      <c r="AO632" s="42"/>
      <c r="AP632" s="42"/>
      <c r="AQ632" s="42"/>
      <c r="AR632" s="40"/>
      <c r="AS632" s="42"/>
      <c r="AT632" s="40"/>
      <c r="AU632" s="42"/>
      <c r="AV632" s="40"/>
      <c r="AW632" s="42"/>
      <c r="AX632" s="40"/>
      <c r="AY632" s="42"/>
      <c r="AZ632" s="40"/>
      <c r="BA632" s="42"/>
      <c r="BB632" s="40"/>
      <c r="BC632" s="42"/>
      <c r="BD632" s="42"/>
      <c r="BE632" s="42"/>
      <c r="BF632" s="147"/>
      <c r="BG632" s="146"/>
      <c r="BH632" s="147"/>
      <c r="BI632" s="42"/>
      <c r="BJ632" s="151"/>
      <c r="BK632" s="151"/>
      <c r="BL632" s="151"/>
      <c r="BM632" s="151"/>
      <c r="BN632" s="151"/>
      <c r="BO632" s="151"/>
      <c r="BP632" s="151"/>
      <c r="BQ632" s="151"/>
      <c r="BR632" s="45"/>
      <c r="BS632" s="40"/>
      <c r="BT632" s="40"/>
      <c r="BU632" s="40"/>
      <c r="BV632" s="40"/>
      <c r="BW632" s="40"/>
      <c r="BX632" s="40"/>
      <c r="BY632" s="40"/>
      <c r="BZ632" s="152"/>
      <c r="CA632" s="153"/>
      <c r="CB632" s="70"/>
      <c r="CC632" s="157"/>
      <c r="CD632" s="157"/>
      <c r="CE632" s="45"/>
      <c r="CF632" s="145"/>
      <c r="CG632" s="40"/>
      <c r="CH632" s="42"/>
      <c r="CI632" s="42"/>
      <c r="CJ632" s="42"/>
      <c r="CK632" s="146"/>
      <c r="CL632" s="42"/>
      <c r="CM632" s="146"/>
      <c r="CN632" s="42"/>
      <c r="CO632" s="42"/>
      <c r="CP632" s="42"/>
      <c r="CQ632" s="42"/>
      <c r="CR632" s="42"/>
      <c r="CS632" s="42"/>
      <c r="CT632" s="42"/>
      <c r="CU632" s="40"/>
      <c r="CV632" s="42"/>
      <c r="CW632" s="40"/>
      <c r="CX632" s="42"/>
      <c r="CY632" s="40"/>
      <c r="CZ632" s="42"/>
      <c r="DA632" s="40"/>
      <c r="DB632" s="42"/>
      <c r="DC632" s="40"/>
      <c r="DD632" s="42"/>
      <c r="DE632" s="40"/>
      <c r="DF632" s="42"/>
      <c r="DG632" s="42"/>
      <c r="DH632" s="42"/>
    </row>
    <row r="633" spans="3:112">
      <c r="C633" s="147"/>
      <c r="D633" s="146"/>
      <c r="E633" s="147"/>
      <c r="F633" s="42"/>
      <c r="G633" s="151"/>
      <c r="H633" s="151"/>
      <c r="I633" s="151"/>
      <c r="J633" s="151"/>
      <c r="K633" s="151"/>
      <c r="L633" s="151"/>
      <c r="M633" s="151"/>
      <c r="N633" s="151"/>
      <c r="O633" s="45"/>
      <c r="P633" s="40"/>
      <c r="Q633" s="183"/>
      <c r="R633" s="40"/>
      <c r="S633" s="40"/>
      <c r="T633" s="40"/>
      <c r="U633" s="40"/>
      <c r="V633" s="40"/>
      <c r="W633" s="152"/>
      <c r="X633" s="153"/>
      <c r="Y633" s="70"/>
      <c r="Z633" s="157"/>
      <c r="AA633" s="157"/>
      <c r="AB633" s="45"/>
      <c r="AC633" s="145"/>
      <c r="AD633" s="40"/>
      <c r="AE633" s="42"/>
      <c r="AF633" s="42"/>
      <c r="AG633" s="42"/>
      <c r="AH633" s="146"/>
      <c r="AI633" s="42"/>
      <c r="AJ633" s="146"/>
      <c r="AK633" s="42"/>
      <c r="AL633" s="42"/>
      <c r="AM633" s="42"/>
      <c r="AN633" s="42"/>
      <c r="AO633" s="42"/>
      <c r="AP633" s="42"/>
      <c r="AQ633" s="42"/>
      <c r="AR633" s="40"/>
      <c r="AS633" s="42"/>
      <c r="AT633" s="40"/>
      <c r="AU633" s="42"/>
      <c r="AV633" s="40"/>
      <c r="AW633" s="42"/>
      <c r="AX633" s="40"/>
      <c r="AY633" s="42"/>
      <c r="AZ633" s="40"/>
      <c r="BA633" s="42"/>
      <c r="BB633" s="40"/>
      <c r="BC633" s="42"/>
      <c r="BD633" s="42"/>
      <c r="BE633" s="42"/>
      <c r="BF633" s="147"/>
      <c r="BG633" s="146"/>
      <c r="BH633" s="147"/>
      <c r="BI633" s="42"/>
      <c r="BJ633" s="151"/>
      <c r="BK633" s="151"/>
      <c r="BL633" s="151"/>
      <c r="BM633" s="151"/>
      <c r="BN633" s="151"/>
      <c r="BO633" s="151"/>
      <c r="BP633" s="151"/>
      <c r="BQ633" s="151"/>
      <c r="BR633" s="45"/>
      <c r="BS633" s="40"/>
      <c r="BT633" s="40"/>
      <c r="BU633" s="40"/>
      <c r="BV633" s="40"/>
      <c r="BW633" s="40"/>
      <c r="BX633" s="40"/>
      <c r="BY633" s="40"/>
      <c r="BZ633" s="152"/>
      <c r="CA633" s="153"/>
      <c r="CB633" s="70"/>
      <c r="CC633" s="157"/>
      <c r="CD633" s="157"/>
      <c r="CE633" s="45"/>
      <c r="CF633" s="145"/>
      <c r="CG633" s="40"/>
      <c r="CH633" s="42"/>
      <c r="CI633" s="42"/>
      <c r="CJ633" s="42"/>
      <c r="CK633" s="146"/>
      <c r="CL633" s="42"/>
      <c r="CM633" s="146"/>
      <c r="CN633" s="42"/>
      <c r="CO633" s="42"/>
      <c r="CP633" s="42"/>
      <c r="CQ633" s="42"/>
      <c r="CR633" s="42"/>
      <c r="CS633" s="42"/>
      <c r="CT633" s="42"/>
      <c r="CU633" s="40"/>
      <c r="CV633" s="42"/>
      <c r="CW633" s="40"/>
      <c r="CX633" s="42"/>
      <c r="CY633" s="40"/>
      <c r="CZ633" s="42"/>
      <c r="DA633" s="40"/>
      <c r="DB633" s="42"/>
      <c r="DC633" s="40"/>
      <c r="DD633" s="42"/>
      <c r="DE633" s="40"/>
      <c r="DF633" s="42"/>
      <c r="DG633" s="42"/>
      <c r="DH633" s="42"/>
    </row>
    <row r="634" spans="3:112">
      <c r="C634" s="147"/>
      <c r="D634" s="146"/>
      <c r="E634" s="147"/>
      <c r="F634" s="42"/>
      <c r="G634" s="151"/>
      <c r="H634" s="151"/>
      <c r="I634" s="151"/>
      <c r="J634" s="151"/>
      <c r="K634" s="151"/>
      <c r="L634" s="151"/>
      <c r="M634" s="151"/>
      <c r="N634" s="151"/>
      <c r="O634" s="45"/>
      <c r="P634" s="40"/>
      <c r="Q634" s="183"/>
      <c r="R634" s="40"/>
      <c r="S634" s="40"/>
      <c r="T634" s="40"/>
      <c r="U634" s="40"/>
      <c r="V634" s="40"/>
      <c r="W634" s="152"/>
      <c r="X634" s="153"/>
      <c r="Y634" s="70"/>
      <c r="Z634" s="157"/>
      <c r="AA634" s="157"/>
      <c r="AB634" s="45"/>
      <c r="AC634" s="145"/>
      <c r="AD634" s="40"/>
      <c r="AE634" s="42"/>
      <c r="AF634" s="42"/>
      <c r="AG634" s="42"/>
      <c r="AH634" s="146"/>
      <c r="AI634" s="42"/>
      <c r="AJ634" s="146"/>
      <c r="AK634" s="42"/>
      <c r="AL634" s="42"/>
      <c r="AM634" s="42"/>
      <c r="AN634" s="42"/>
      <c r="AO634" s="42"/>
      <c r="AP634" s="42"/>
      <c r="AQ634" s="42"/>
      <c r="AR634" s="40"/>
      <c r="AS634" s="42"/>
      <c r="AT634" s="40"/>
      <c r="AU634" s="42"/>
      <c r="AV634" s="40"/>
      <c r="AW634" s="42"/>
      <c r="AX634" s="40"/>
      <c r="AY634" s="42"/>
      <c r="AZ634" s="40"/>
      <c r="BA634" s="42"/>
      <c r="BB634" s="40"/>
      <c r="BC634" s="42"/>
      <c r="BD634" s="42"/>
      <c r="BE634" s="42"/>
      <c r="BF634" s="147"/>
      <c r="BG634" s="146"/>
      <c r="BH634" s="147"/>
      <c r="BI634" s="42"/>
      <c r="BJ634" s="151"/>
      <c r="BK634" s="151"/>
      <c r="BL634" s="151"/>
      <c r="BM634" s="151"/>
      <c r="BN634" s="151"/>
      <c r="BO634" s="151"/>
      <c r="BP634" s="151"/>
      <c r="BQ634" s="151"/>
      <c r="BR634" s="45"/>
      <c r="BS634" s="40"/>
      <c r="BT634" s="40"/>
      <c r="BU634" s="40"/>
      <c r="BV634" s="40"/>
      <c r="BW634" s="40"/>
      <c r="BX634" s="40"/>
      <c r="BY634" s="40"/>
      <c r="BZ634" s="152"/>
      <c r="CA634" s="153"/>
      <c r="CB634" s="70"/>
      <c r="CC634" s="157"/>
      <c r="CD634" s="157"/>
      <c r="CE634" s="45"/>
      <c r="CF634" s="145"/>
      <c r="CG634" s="40"/>
      <c r="CH634" s="42"/>
      <c r="CI634" s="42"/>
      <c r="CJ634" s="42"/>
      <c r="CK634" s="146"/>
      <c r="CL634" s="42"/>
      <c r="CM634" s="146"/>
      <c r="CN634" s="42"/>
      <c r="CO634" s="42"/>
      <c r="CP634" s="42"/>
      <c r="CQ634" s="42"/>
      <c r="CR634" s="42"/>
      <c r="CS634" s="42"/>
      <c r="CT634" s="42"/>
      <c r="CU634" s="40"/>
      <c r="CV634" s="42"/>
      <c r="CW634" s="40"/>
      <c r="CX634" s="42"/>
      <c r="CY634" s="40"/>
      <c r="CZ634" s="42"/>
      <c r="DA634" s="40"/>
      <c r="DB634" s="42"/>
      <c r="DC634" s="40"/>
      <c r="DD634" s="42"/>
      <c r="DE634" s="40"/>
      <c r="DF634" s="42"/>
      <c r="DG634" s="42"/>
      <c r="DH634" s="42"/>
    </row>
    <row r="635" spans="3:112">
      <c r="C635" s="147"/>
      <c r="D635" s="146"/>
      <c r="E635" s="147"/>
      <c r="F635" s="42"/>
      <c r="G635" s="151"/>
      <c r="H635" s="151"/>
      <c r="I635" s="151"/>
      <c r="J635" s="151"/>
      <c r="K635" s="151"/>
      <c r="L635" s="151"/>
      <c r="M635" s="151"/>
      <c r="N635" s="151"/>
      <c r="O635" s="45"/>
      <c r="P635" s="40"/>
      <c r="Q635" s="183"/>
      <c r="R635" s="40"/>
      <c r="S635" s="40"/>
      <c r="T635" s="40"/>
      <c r="U635" s="40"/>
      <c r="V635" s="40"/>
      <c r="W635" s="152"/>
      <c r="X635" s="153"/>
      <c r="Y635" s="70"/>
      <c r="Z635" s="157"/>
      <c r="AA635" s="157"/>
      <c r="AB635" s="45"/>
      <c r="AC635" s="145"/>
      <c r="AD635" s="40"/>
      <c r="AE635" s="42"/>
      <c r="AF635" s="42"/>
      <c r="AG635" s="42"/>
      <c r="AH635" s="146"/>
      <c r="AI635" s="42"/>
      <c r="AJ635" s="146"/>
      <c r="AK635" s="42"/>
      <c r="AL635" s="42"/>
      <c r="AM635" s="42"/>
      <c r="AN635" s="42"/>
      <c r="AO635" s="42"/>
      <c r="AP635" s="42"/>
      <c r="AQ635" s="42"/>
      <c r="AR635" s="40"/>
      <c r="AS635" s="42"/>
      <c r="AT635" s="40"/>
      <c r="AU635" s="42"/>
      <c r="AV635" s="40"/>
      <c r="AW635" s="42"/>
      <c r="AX635" s="40"/>
      <c r="AY635" s="42"/>
      <c r="AZ635" s="40"/>
      <c r="BA635" s="42"/>
      <c r="BB635" s="40"/>
      <c r="BC635" s="42"/>
      <c r="BD635" s="42"/>
      <c r="BE635" s="42"/>
      <c r="BF635" s="147"/>
      <c r="BG635" s="146"/>
      <c r="BH635" s="147"/>
      <c r="BI635" s="42"/>
      <c r="BJ635" s="151"/>
      <c r="BK635" s="151"/>
      <c r="BL635" s="151"/>
      <c r="BM635" s="151"/>
      <c r="BN635" s="151"/>
      <c r="BO635" s="151"/>
      <c r="BP635" s="151"/>
      <c r="BQ635" s="151"/>
      <c r="BR635" s="45"/>
      <c r="BS635" s="40"/>
      <c r="BT635" s="40"/>
      <c r="BU635" s="40"/>
      <c r="BV635" s="40"/>
      <c r="BW635" s="40"/>
      <c r="BX635" s="40"/>
      <c r="BY635" s="40"/>
      <c r="BZ635" s="152"/>
      <c r="CA635" s="153"/>
      <c r="CB635" s="70"/>
      <c r="CC635" s="157"/>
      <c r="CD635" s="157"/>
      <c r="CE635" s="45"/>
      <c r="CF635" s="145"/>
      <c r="CG635" s="40"/>
      <c r="CH635" s="42"/>
      <c r="CI635" s="42"/>
      <c r="CJ635" s="42"/>
      <c r="CK635" s="146"/>
      <c r="CL635" s="42"/>
      <c r="CM635" s="146"/>
      <c r="CN635" s="42"/>
      <c r="CO635" s="42"/>
      <c r="CP635" s="42"/>
      <c r="CQ635" s="42"/>
      <c r="CR635" s="42"/>
      <c r="CS635" s="42"/>
      <c r="CT635" s="42"/>
      <c r="CU635" s="40"/>
      <c r="CV635" s="42"/>
      <c r="CW635" s="40"/>
      <c r="CX635" s="42"/>
      <c r="CY635" s="40"/>
      <c r="CZ635" s="42"/>
      <c r="DA635" s="40"/>
      <c r="DB635" s="42"/>
      <c r="DC635" s="40"/>
      <c r="DD635" s="42"/>
      <c r="DE635" s="40"/>
      <c r="DF635" s="42"/>
      <c r="DG635" s="42"/>
      <c r="DH635" s="42"/>
    </row>
    <row r="636" spans="3:112">
      <c r="C636" s="147"/>
      <c r="D636" s="146"/>
      <c r="E636" s="147"/>
      <c r="F636" s="42"/>
      <c r="G636" s="151"/>
      <c r="H636" s="151"/>
      <c r="I636" s="151"/>
      <c r="J636" s="151"/>
      <c r="K636" s="151"/>
      <c r="L636" s="151"/>
      <c r="M636" s="151"/>
      <c r="N636" s="151"/>
      <c r="O636" s="45"/>
      <c r="P636" s="40"/>
      <c r="Q636" s="183"/>
      <c r="R636" s="40"/>
      <c r="S636" s="40"/>
      <c r="T636" s="40"/>
      <c r="U636" s="40"/>
      <c r="V636" s="40"/>
      <c r="W636" s="152"/>
      <c r="X636" s="153"/>
      <c r="Y636" s="70"/>
      <c r="Z636" s="157"/>
      <c r="AA636" s="157"/>
      <c r="AB636" s="45"/>
      <c r="AC636" s="145"/>
      <c r="AD636" s="40"/>
      <c r="AE636" s="42"/>
      <c r="AF636" s="42"/>
      <c r="AG636" s="42"/>
      <c r="AH636" s="146"/>
      <c r="AI636" s="42"/>
      <c r="AJ636" s="146"/>
      <c r="AK636" s="42"/>
      <c r="AL636" s="42"/>
      <c r="AM636" s="42"/>
      <c r="AN636" s="42"/>
      <c r="AO636" s="42"/>
      <c r="AP636" s="42"/>
      <c r="AQ636" s="42"/>
      <c r="AR636" s="40"/>
      <c r="AS636" s="42"/>
      <c r="AT636" s="40"/>
      <c r="AU636" s="42"/>
      <c r="AV636" s="40"/>
      <c r="AW636" s="42"/>
      <c r="AX636" s="40"/>
      <c r="AY636" s="42"/>
      <c r="AZ636" s="40"/>
      <c r="BA636" s="42"/>
      <c r="BB636" s="40"/>
      <c r="BC636" s="42"/>
      <c r="BD636" s="42"/>
      <c r="BE636" s="42"/>
      <c r="BF636" s="147"/>
      <c r="BG636" s="146"/>
      <c r="BH636" s="147"/>
      <c r="BI636" s="42"/>
      <c r="BJ636" s="151"/>
      <c r="BK636" s="151"/>
      <c r="BL636" s="151"/>
      <c r="BM636" s="151"/>
      <c r="BN636" s="151"/>
      <c r="BO636" s="151"/>
      <c r="BP636" s="151"/>
      <c r="BQ636" s="151"/>
      <c r="BR636" s="45"/>
      <c r="BS636" s="40"/>
      <c r="BT636" s="40"/>
      <c r="BU636" s="40"/>
      <c r="BV636" s="40"/>
      <c r="BW636" s="40"/>
      <c r="BX636" s="40"/>
      <c r="BY636" s="40"/>
      <c r="BZ636" s="152"/>
      <c r="CA636" s="153"/>
      <c r="CB636" s="70"/>
      <c r="CC636" s="157"/>
      <c r="CD636" s="157"/>
      <c r="CE636" s="45"/>
      <c r="CF636" s="145"/>
      <c r="CG636" s="40"/>
      <c r="CH636" s="42"/>
      <c r="CI636" s="42"/>
      <c r="CJ636" s="42"/>
      <c r="CK636" s="146"/>
      <c r="CL636" s="42"/>
      <c r="CM636" s="146"/>
      <c r="CN636" s="42"/>
      <c r="CO636" s="42"/>
      <c r="CP636" s="42"/>
      <c r="CQ636" s="42"/>
      <c r="CR636" s="42"/>
      <c r="CS636" s="42"/>
      <c r="CT636" s="42"/>
      <c r="CU636" s="40"/>
      <c r="CV636" s="42"/>
      <c r="CW636" s="40"/>
      <c r="CX636" s="42"/>
      <c r="CY636" s="40"/>
      <c r="CZ636" s="42"/>
      <c r="DA636" s="40"/>
      <c r="DB636" s="42"/>
      <c r="DC636" s="40"/>
      <c r="DD636" s="42"/>
      <c r="DE636" s="40"/>
      <c r="DF636" s="42"/>
      <c r="DG636" s="42"/>
      <c r="DH636" s="42"/>
    </row>
    <row r="637" spans="3:112">
      <c r="C637" s="147"/>
      <c r="D637" s="146"/>
      <c r="E637" s="147"/>
      <c r="F637" s="42"/>
      <c r="G637" s="151"/>
      <c r="H637" s="151"/>
      <c r="I637" s="151"/>
      <c r="J637" s="151"/>
      <c r="K637" s="151"/>
      <c r="L637" s="151"/>
      <c r="M637" s="151"/>
      <c r="N637" s="151"/>
      <c r="O637" s="45"/>
      <c r="P637" s="40"/>
      <c r="Q637" s="183"/>
      <c r="R637" s="40"/>
      <c r="S637" s="40"/>
      <c r="T637" s="40"/>
      <c r="U637" s="40"/>
      <c r="V637" s="40"/>
      <c r="W637" s="152"/>
      <c r="X637" s="153"/>
      <c r="Y637" s="70"/>
      <c r="Z637" s="157"/>
      <c r="AA637" s="157"/>
      <c r="AB637" s="45"/>
      <c r="AC637" s="145"/>
      <c r="AD637" s="40"/>
      <c r="AE637" s="42"/>
      <c r="AF637" s="42"/>
      <c r="AG637" s="42"/>
      <c r="AH637" s="146"/>
      <c r="AI637" s="42"/>
      <c r="AJ637" s="146"/>
      <c r="AK637" s="42"/>
      <c r="AL637" s="42"/>
      <c r="AM637" s="42"/>
      <c r="AN637" s="42"/>
      <c r="AO637" s="42"/>
      <c r="AP637" s="42"/>
      <c r="AQ637" s="42"/>
      <c r="AR637" s="40"/>
      <c r="AS637" s="42"/>
      <c r="AT637" s="40"/>
      <c r="AU637" s="42"/>
      <c r="AV637" s="40"/>
      <c r="AW637" s="42"/>
      <c r="AX637" s="40"/>
      <c r="AY637" s="42"/>
      <c r="AZ637" s="40"/>
      <c r="BA637" s="42"/>
      <c r="BB637" s="40"/>
      <c r="BC637" s="42"/>
      <c r="BD637" s="42"/>
      <c r="BE637" s="42"/>
      <c r="BF637" s="147"/>
      <c r="BG637" s="146"/>
      <c r="BH637" s="147"/>
      <c r="BI637" s="42"/>
      <c r="BJ637" s="151"/>
      <c r="BK637" s="151"/>
      <c r="BL637" s="151"/>
      <c r="BM637" s="151"/>
      <c r="BN637" s="151"/>
      <c r="BO637" s="151"/>
      <c r="BP637" s="151"/>
      <c r="BQ637" s="151"/>
      <c r="BR637" s="45"/>
      <c r="BS637" s="40"/>
      <c r="BT637" s="40"/>
      <c r="BU637" s="40"/>
      <c r="BV637" s="40"/>
      <c r="BW637" s="40"/>
      <c r="BX637" s="40"/>
      <c r="BY637" s="40"/>
      <c r="BZ637" s="152"/>
      <c r="CA637" s="153"/>
      <c r="CB637" s="70"/>
      <c r="CC637" s="157"/>
      <c r="CD637" s="157"/>
      <c r="CE637" s="45"/>
      <c r="CF637" s="145"/>
      <c r="CG637" s="40"/>
      <c r="CH637" s="42"/>
      <c r="CI637" s="42"/>
      <c r="CJ637" s="42"/>
      <c r="CK637" s="146"/>
      <c r="CL637" s="42"/>
      <c r="CM637" s="146"/>
      <c r="CN637" s="42"/>
      <c r="CO637" s="42"/>
      <c r="CP637" s="42"/>
      <c r="CQ637" s="42"/>
      <c r="CR637" s="42"/>
      <c r="CS637" s="42"/>
      <c r="CT637" s="42"/>
      <c r="CU637" s="40"/>
      <c r="CV637" s="42"/>
      <c r="CW637" s="40"/>
      <c r="CX637" s="42"/>
      <c r="CY637" s="40"/>
      <c r="CZ637" s="42"/>
      <c r="DA637" s="40"/>
      <c r="DB637" s="42"/>
      <c r="DC637" s="40"/>
      <c r="DD637" s="42"/>
      <c r="DE637" s="40"/>
      <c r="DF637" s="42"/>
      <c r="DG637" s="42"/>
      <c r="DH637" s="42"/>
    </row>
    <row r="638" spans="3:112">
      <c r="C638" s="147"/>
      <c r="D638" s="146"/>
      <c r="E638" s="147"/>
      <c r="F638" s="42"/>
      <c r="G638" s="151"/>
      <c r="H638" s="151"/>
      <c r="I638" s="151"/>
      <c r="J638" s="151"/>
      <c r="K638" s="151"/>
      <c r="L638" s="151"/>
      <c r="M638" s="151"/>
      <c r="N638" s="151"/>
      <c r="O638" s="45"/>
      <c r="P638" s="40"/>
      <c r="Q638" s="183"/>
      <c r="R638" s="40"/>
      <c r="S638" s="40"/>
      <c r="T638" s="40"/>
      <c r="U638" s="40"/>
      <c r="V638" s="40"/>
      <c r="W638" s="152"/>
      <c r="X638" s="153"/>
      <c r="Y638" s="70"/>
      <c r="Z638" s="157"/>
      <c r="AA638" s="157"/>
      <c r="AB638" s="45"/>
      <c r="AC638" s="145"/>
      <c r="AD638" s="40"/>
      <c r="AE638" s="42"/>
      <c r="AF638" s="42"/>
      <c r="AG638" s="42"/>
      <c r="AH638" s="146"/>
      <c r="AI638" s="42"/>
      <c r="AJ638" s="146"/>
      <c r="AK638" s="42"/>
      <c r="AL638" s="42"/>
      <c r="AM638" s="42"/>
      <c r="AN638" s="42"/>
      <c r="AO638" s="42"/>
      <c r="AP638" s="42"/>
      <c r="AQ638" s="42"/>
      <c r="AR638" s="40"/>
      <c r="AS638" s="42"/>
      <c r="AT638" s="40"/>
      <c r="AU638" s="42"/>
      <c r="AV638" s="40"/>
      <c r="AW638" s="42"/>
      <c r="AX638" s="40"/>
      <c r="AY638" s="42"/>
      <c r="AZ638" s="40"/>
      <c r="BA638" s="42"/>
      <c r="BB638" s="40"/>
      <c r="BC638" s="42"/>
      <c r="BD638" s="42"/>
      <c r="BE638" s="42"/>
      <c r="BF638" s="147"/>
      <c r="BG638" s="146"/>
      <c r="BH638" s="147"/>
      <c r="BI638" s="42"/>
      <c r="BJ638" s="151"/>
      <c r="BK638" s="151"/>
      <c r="BL638" s="151"/>
      <c r="BM638" s="151"/>
      <c r="BN638" s="151"/>
      <c r="BO638" s="151"/>
      <c r="BP638" s="151"/>
      <c r="BQ638" s="151"/>
      <c r="BR638" s="45"/>
      <c r="BS638" s="40"/>
      <c r="BT638" s="40"/>
      <c r="BU638" s="40"/>
      <c r="BV638" s="40"/>
      <c r="BW638" s="40"/>
      <c r="BX638" s="40"/>
      <c r="BY638" s="40"/>
      <c r="BZ638" s="152"/>
      <c r="CA638" s="153"/>
      <c r="CB638" s="70"/>
      <c r="CC638" s="157"/>
      <c r="CD638" s="157"/>
      <c r="CE638" s="45"/>
      <c r="CF638" s="145"/>
      <c r="CG638" s="40"/>
      <c r="CH638" s="42"/>
      <c r="CI638" s="42"/>
      <c r="CJ638" s="42"/>
      <c r="CK638" s="146"/>
      <c r="CL638" s="42"/>
      <c r="CM638" s="146"/>
      <c r="CN638" s="42"/>
      <c r="CO638" s="42"/>
      <c r="CP638" s="42"/>
      <c r="CQ638" s="42"/>
      <c r="CR638" s="42"/>
      <c r="CS638" s="42"/>
      <c r="CT638" s="42"/>
      <c r="CU638" s="40"/>
      <c r="CV638" s="42"/>
      <c r="CW638" s="40"/>
      <c r="CX638" s="42"/>
      <c r="CY638" s="40"/>
      <c r="CZ638" s="42"/>
      <c r="DA638" s="40"/>
      <c r="DB638" s="42"/>
      <c r="DC638" s="40"/>
      <c r="DD638" s="42"/>
      <c r="DE638" s="40"/>
      <c r="DF638" s="42"/>
      <c r="DG638" s="42"/>
      <c r="DH638" s="42"/>
    </row>
    <row r="639" spans="3:112">
      <c r="C639" s="147"/>
      <c r="D639" s="146"/>
      <c r="E639" s="147"/>
      <c r="F639" s="42"/>
      <c r="G639" s="151"/>
      <c r="H639" s="151"/>
      <c r="I639" s="151"/>
      <c r="J639" s="151"/>
      <c r="K639" s="151"/>
      <c r="L639" s="151"/>
      <c r="M639" s="151"/>
      <c r="N639" s="151"/>
      <c r="O639" s="45"/>
      <c r="P639" s="40"/>
      <c r="Q639" s="183"/>
      <c r="R639" s="40"/>
      <c r="S639" s="40"/>
      <c r="T639" s="40"/>
      <c r="U639" s="40"/>
      <c r="V639" s="40"/>
      <c r="W639" s="152"/>
      <c r="X639" s="153"/>
      <c r="Y639" s="70"/>
      <c r="Z639" s="157"/>
      <c r="AA639" s="157"/>
      <c r="AB639" s="45"/>
      <c r="AC639" s="145"/>
      <c r="AD639" s="40"/>
      <c r="AE639" s="42"/>
      <c r="AF639" s="42"/>
      <c r="AG639" s="42"/>
      <c r="AH639" s="146"/>
      <c r="AI639" s="42"/>
      <c r="AJ639" s="146"/>
      <c r="AK639" s="42"/>
      <c r="AL639" s="42"/>
      <c r="AM639" s="42"/>
      <c r="AN639" s="42"/>
      <c r="AO639" s="42"/>
      <c r="AP639" s="42"/>
      <c r="AQ639" s="42"/>
      <c r="AR639" s="40"/>
      <c r="AS639" s="42"/>
      <c r="AT639" s="40"/>
      <c r="AU639" s="42"/>
      <c r="AV639" s="40"/>
      <c r="AW639" s="42"/>
      <c r="AX639" s="40"/>
      <c r="AY639" s="42"/>
      <c r="AZ639" s="40"/>
      <c r="BA639" s="42"/>
      <c r="BB639" s="40"/>
      <c r="BC639" s="42"/>
      <c r="BD639" s="42"/>
      <c r="BE639" s="42"/>
      <c r="BF639" s="147"/>
      <c r="BG639" s="146"/>
      <c r="BH639" s="147"/>
      <c r="BI639" s="42"/>
      <c r="BJ639" s="151"/>
      <c r="BK639" s="151"/>
      <c r="BL639" s="151"/>
      <c r="BM639" s="151"/>
      <c r="BN639" s="151"/>
      <c r="BO639" s="151"/>
      <c r="BP639" s="151"/>
      <c r="BQ639" s="151"/>
      <c r="BR639" s="45"/>
      <c r="BS639" s="40"/>
      <c r="BT639" s="40"/>
      <c r="BU639" s="40"/>
      <c r="BV639" s="40"/>
      <c r="BW639" s="40"/>
      <c r="BX639" s="40"/>
      <c r="BY639" s="40"/>
      <c r="BZ639" s="152"/>
      <c r="CA639" s="153"/>
      <c r="CB639" s="70"/>
      <c r="CC639" s="157"/>
      <c r="CD639" s="157"/>
      <c r="CE639" s="45"/>
      <c r="CF639" s="145"/>
      <c r="CG639" s="40"/>
      <c r="CH639" s="42"/>
      <c r="CI639" s="42"/>
      <c r="CJ639" s="42"/>
      <c r="CK639" s="146"/>
      <c r="CL639" s="42"/>
      <c r="CM639" s="146"/>
      <c r="CN639" s="42"/>
      <c r="CO639" s="42"/>
      <c r="CP639" s="42"/>
      <c r="CQ639" s="42"/>
      <c r="CR639" s="42"/>
      <c r="CS639" s="42"/>
      <c r="CT639" s="42"/>
      <c r="CU639" s="40"/>
      <c r="CV639" s="42"/>
      <c r="CW639" s="40"/>
      <c r="CX639" s="42"/>
      <c r="CY639" s="40"/>
      <c r="CZ639" s="42"/>
      <c r="DA639" s="40"/>
      <c r="DB639" s="42"/>
      <c r="DC639" s="40"/>
      <c r="DD639" s="42"/>
      <c r="DE639" s="40"/>
      <c r="DF639" s="42"/>
      <c r="DG639" s="42"/>
      <c r="DH639" s="42"/>
    </row>
    <row r="640" spans="3:112">
      <c r="C640" s="147"/>
      <c r="D640" s="146"/>
      <c r="E640" s="147"/>
      <c r="F640" s="42"/>
      <c r="G640" s="151"/>
      <c r="H640" s="151"/>
      <c r="I640" s="151"/>
      <c r="J640" s="151"/>
      <c r="K640" s="151"/>
      <c r="L640" s="151"/>
      <c r="M640" s="151"/>
      <c r="N640" s="151"/>
      <c r="O640" s="45"/>
      <c r="P640" s="40"/>
      <c r="Q640" s="183"/>
      <c r="R640" s="40"/>
      <c r="S640" s="40"/>
      <c r="T640" s="40"/>
      <c r="U640" s="40"/>
      <c r="V640" s="40"/>
      <c r="W640" s="152"/>
      <c r="X640" s="153"/>
      <c r="Y640" s="70"/>
      <c r="Z640" s="157"/>
      <c r="AA640" s="157"/>
      <c r="AB640" s="45"/>
      <c r="AC640" s="145"/>
      <c r="AD640" s="40"/>
      <c r="AE640" s="42"/>
      <c r="AF640" s="42"/>
      <c r="AG640" s="42"/>
      <c r="AH640" s="146"/>
      <c r="AI640" s="42"/>
      <c r="AJ640" s="146"/>
      <c r="AK640" s="42"/>
      <c r="AL640" s="42"/>
      <c r="AM640" s="42"/>
      <c r="AN640" s="42"/>
      <c r="AO640" s="42"/>
      <c r="AP640" s="42"/>
      <c r="AQ640" s="42"/>
      <c r="AR640" s="40"/>
      <c r="AS640" s="42"/>
      <c r="AT640" s="40"/>
      <c r="AU640" s="42"/>
      <c r="AV640" s="40"/>
      <c r="AW640" s="42"/>
      <c r="AX640" s="40"/>
      <c r="AY640" s="42"/>
      <c r="AZ640" s="40"/>
      <c r="BA640" s="42"/>
      <c r="BB640" s="40"/>
      <c r="BC640" s="42"/>
      <c r="BD640" s="42"/>
      <c r="BE640" s="42"/>
      <c r="BF640" s="147"/>
      <c r="BG640" s="146"/>
      <c r="BH640" s="147"/>
      <c r="BI640" s="42"/>
      <c r="BJ640" s="151"/>
      <c r="BK640" s="151"/>
      <c r="BL640" s="151"/>
      <c r="BM640" s="151"/>
      <c r="BN640" s="151"/>
      <c r="BO640" s="151"/>
      <c r="BP640" s="151"/>
      <c r="BQ640" s="151"/>
      <c r="BR640" s="45"/>
      <c r="BS640" s="40"/>
      <c r="BT640" s="40"/>
      <c r="BU640" s="40"/>
      <c r="BV640" s="40"/>
      <c r="BW640" s="40"/>
      <c r="BX640" s="40"/>
      <c r="BY640" s="40"/>
      <c r="BZ640" s="152"/>
      <c r="CA640" s="153"/>
      <c r="CB640" s="70"/>
      <c r="CC640" s="157"/>
      <c r="CD640" s="157"/>
      <c r="CE640" s="45"/>
      <c r="CF640" s="145"/>
      <c r="CG640" s="40"/>
      <c r="CH640" s="42"/>
      <c r="CI640" s="42"/>
      <c r="CJ640" s="42"/>
      <c r="CK640" s="146"/>
      <c r="CL640" s="42"/>
      <c r="CM640" s="146"/>
      <c r="CN640" s="42"/>
      <c r="CO640" s="42"/>
      <c r="CP640" s="42"/>
      <c r="CQ640" s="42"/>
      <c r="CR640" s="42"/>
      <c r="CS640" s="42"/>
      <c r="CT640" s="42"/>
      <c r="CU640" s="40"/>
      <c r="CV640" s="42"/>
      <c r="CW640" s="40"/>
      <c r="CX640" s="42"/>
      <c r="CY640" s="40"/>
      <c r="CZ640" s="42"/>
      <c r="DA640" s="40"/>
      <c r="DB640" s="42"/>
      <c r="DC640" s="40"/>
      <c r="DD640" s="42"/>
      <c r="DE640" s="40"/>
      <c r="DF640" s="42"/>
      <c r="DG640" s="42"/>
      <c r="DH640" s="42"/>
    </row>
    <row r="641" spans="3:112">
      <c r="C641" s="147"/>
      <c r="D641" s="146"/>
      <c r="E641" s="147"/>
      <c r="F641" s="42"/>
      <c r="G641" s="151"/>
      <c r="H641" s="151"/>
      <c r="I641" s="151"/>
      <c r="J641" s="151"/>
      <c r="K641" s="151"/>
      <c r="L641" s="151"/>
      <c r="M641" s="151"/>
      <c r="N641" s="151"/>
      <c r="O641" s="45"/>
      <c r="P641" s="40"/>
      <c r="Q641" s="183"/>
      <c r="R641" s="40"/>
      <c r="S641" s="40"/>
      <c r="T641" s="40"/>
      <c r="U641" s="40"/>
      <c r="V641" s="40"/>
      <c r="W641" s="152"/>
      <c r="X641" s="153"/>
      <c r="Y641" s="70"/>
      <c r="Z641" s="157"/>
      <c r="AA641" s="157"/>
      <c r="AB641" s="45"/>
      <c r="AC641" s="145"/>
      <c r="AD641" s="40"/>
      <c r="AE641" s="42"/>
      <c r="AF641" s="42"/>
      <c r="AG641" s="42"/>
      <c r="AH641" s="146"/>
      <c r="AI641" s="42"/>
      <c r="AJ641" s="146"/>
      <c r="AK641" s="42"/>
      <c r="AL641" s="42"/>
      <c r="AM641" s="42"/>
      <c r="AN641" s="42"/>
      <c r="AO641" s="42"/>
      <c r="AP641" s="42"/>
      <c r="AQ641" s="42"/>
      <c r="AR641" s="40"/>
      <c r="AS641" s="42"/>
      <c r="AT641" s="40"/>
      <c r="AU641" s="42"/>
      <c r="AV641" s="40"/>
      <c r="AW641" s="42"/>
      <c r="AX641" s="40"/>
      <c r="AY641" s="42"/>
      <c r="AZ641" s="40"/>
      <c r="BA641" s="42"/>
      <c r="BB641" s="40"/>
      <c r="BC641" s="42"/>
      <c r="BD641" s="42"/>
      <c r="BE641" s="42"/>
      <c r="BF641" s="147"/>
      <c r="BG641" s="146"/>
      <c r="BH641" s="147"/>
      <c r="BI641" s="42"/>
      <c r="BJ641" s="151"/>
      <c r="BK641" s="151"/>
      <c r="BL641" s="151"/>
      <c r="BM641" s="151"/>
      <c r="BN641" s="151"/>
      <c r="BO641" s="151"/>
      <c r="BP641" s="151"/>
      <c r="BQ641" s="151"/>
      <c r="BR641" s="45"/>
      <c r="BS641" s="40"/>
      <c r="BT641" s="40"/>
      <c r="BU641" s="40"/>
      <c r="BV641" s="40"/>
      <c r="BW641" s="40"/>
      <c r="BX641" s="40"/>
      <c r="BY641" s="40"/>
      <c r="BZ641" s="152"/>
      <c r="CA641" s="153"/>
      <c r="CB641" s="70"/>
      <c r="CC641" s="157"/>
      <c r="CD641" s="157"/>
      <c r="CE641" s="45"/>
      <c r="CF641" s="145"/>
      <c r="CG641" s="40"/>
      <c r="CH641" s="42"/>
      <c r="CI641" s="42"/>
      <c r="CJ641" s="42"/>
      <c r="CK641" s="146"/>
      <c r="CL641" s="42"/>
      <c r="CM641" s="146"/>
      <c r="CN641" s="42"/>
      <c r="CO641" s="42"/>
      <c r="CP641" s="42"/>
      <c r="CQ641" s="42"/>
      <c r="CR641" s="42"/>
      <c r="CS641" s="42"/>
      <c r="CT641" s="42"/>
      <c r="CU641" s="40"/>
      <c r="CV641" s="42"/>
      <c r="CW641" s="40"/>
      <c r="CX641" s="42"/>
      <c r="CY641" s="40"/>
      <c r="CZ641" s="42"/>
      <c r="DA641" s="40"/>
      <c r="DB641" s="42"/>
      <c r="DC641" s="40"/>
      <c r="DD641" s="42"/>
      <c r="DE641" s="40"/>
      <c r="DF641" s="42"/>
      <c r="DG641" s="42"/>
      <c r="DH641" s="42"/>
    </row>
    <row r="642" spans="3:112">
      <c r="C642" s="147"/>
      <c r="D642" s="146"/>
      <c r="E642" s="147"/>
      <c r="F642" s="42"/>
      <c r="G642" s="151"/>
      <c r="H642" s="151"/>
      <c r="I642" s="151"/>
      <c r="J642" s="151"/>
      <c r="K642" s="151"/>
      <c r="L642" s="151"/>
      <c r="M642" s="151"/>
      <c r="N642" s="151"/>
      <c r="O642" s="45"/>
      <c r="P642" s="40"/>
      <c r="Q642" s="183"/>
      <c r="R642" s="40"/>
      <c r="S642" s="40"/>
      <c r="T642" s="40"/>
      <c r="U642" s="40"/>
      <c r="V642" s="40"/>
      <c r="W642" s="152"/>
      <c r="X642" s="153"/>
      <c r="Y642" s="70"/>
      <c r="Z642" s="157"/>
      <c r="AA642" s="157"/>
      <c r="AB642" s="45"/>
      <c r="AC642" s="145"/>
      <c r="AD642" s="40"/>
      <c r="AE642" s="42"/>
      <c r="AF642" s="42"/>
      <c r="AG642" s="42"/>
      <c r="AH642" s="146"/>
      <c r="AI642" s="42"/>
      <c r="AJ642" s="146"/>
      <c r="AK642" s="42"/>
      <c r="AL642" s="42"/>
      <c r="AM642" s="42"/>
      <c r="AN642" s="42"/>
      <c r="AO642" s="42"/>
      <c r="AP642" s="42"/>
      <c r="AQ642" s="42"/>
      <c r="AR642" s="40"/>
      <c r="AS642" s="42"/>
      <c r="AT642" s="40"/>
      <c r="AU642" s="42"/>
      <c r="AV642" s="40"/>
      <c r="AW642" s="42"/>
      <c r="AX642" s="40"/>
      <c r="AY642" s="42"/>
      <c r="AZ642" s="40"/>
      <c r="BA642" s="42"/>
      <c r="BB642" s="40"/>
      <c r="BC642" s="42"/>
      <c r="BD642" s="42"/>
      <c r="BE642" s="42"/>
      <c r="BF642" s="147"/>
      <c r="BG642" s="146"/>
      <c r="BH642" s="147"/>
      <c r="BI642" s="42"/>
      <c r="BJ642" s="151"/>
      <c r="BK642" s="151"/>
      <c r="BL642" s="151"/>
      <c r="BM642" s="151"/>
      <c r="BN642" s="151"/>
      <c r="BO642" s="151"/>
      <c r="BP642" s="151"/>
      <c r="BQ642" s="151"/>
      <c r="BR642" s="45"/>
      <c r="BS642" s="40"/>
      <c r="BT642" s="40"/>
      <c r="BU642" s="40"/>
      <c r="BV642" s="40"/>
      <c r="BW642" s="40"/>
      <c r="BX642" s="40"/>
      <c r="BY642" s="40"/>
      <c r="BZ642" s="152"/>
      <c r="CA642" s="153"/>
      <c r="CB642" s="70"/>
      <c r="CC642" s="157"/>
      <c r="CD642" s="157"/>
      <c r="CE642" s="45"/>
      <c r="CF642" s="145"/>
      <c r="CG642" s="40"/>
      <c r="CH642" s="42"/>
      <c r="CI642" s="42"/>
      <c r="CJ642" s="42"/>
      <c r="CK642" s="146"/>
      <c r="CL642" s="42"/>
      <c r="CM642" s="146"/>
      <c r="CN642" s="42"/>
      <c r="CO642" s="42"/>
      <c r="CP642" s="42"/>
      <c r="CQ642" s="42"/>
      <c r="CR642" s="42"/>
      <c r="CS642" s="42"/>
      <c r="CT642" s="42"/>
      <c r="CU642" s="40"/>
      <c r="CV642" s="42"/>
      <c r="CW642" s="40"/>
      <c r="CX642" s="42"/>
      <c r="CY642" s="40"/>
      <c r="CZ642" s="42"/>
      <c r="DA642" s="40"/>
      <c r="DB642" s="42"/>
      <c r="DC642" s="40"/>
      <c r="DD642" s="42"/>
      <c r="DE642" s="40"/>
      <c r="DF642" s="42"/>
      <c r="DG642" s="42"/>
      <c r="DH642" s="42"/>
    </row>
    <row r="643" spans="3:112">
      <c r="C643" s="147"/>
      <c r="D643" s="146"/>
      <c r="E643" s="147"/>
      <c r="F643" s="42"/>
      <c r="G643" s="151"/>
      <c r="H643" s="151"/>
      <c r="I643" s="151"/>
      <c r="J643" s="151"/>
      <c r="K643" s="151"/>
      <c r="L643" s="151"/>
      <c r="M643" s="151"/>
      <c r="N643" s="151"/>
      <c r="O643" s="45"/>
      <c r="P643" s="40"/>
      <c r="Q643" s="183"/>
      <c r="R643" s="40"/>
      <c r="S643" s="40"/>
      <c r="T643" s="40"/>
      <c r="U643" s="40"/>
      <c r="V643" s="40"/>
      <c r="W643" s="152"/>
      <c r="X643" s="153"/>
      <c r="Y643" s="70"/>
      <c r="Z643" s="157"/>
      <c r="AA643" s="157"/>
      <c r="AB643" s="45"/>
      <c r="AC643" s="145"/>
      <c r="AD643" s="40"/>
      <c r="AE643" s="42"/>
      <c r="AF643" s="42"/>
      <c r="AG643" s="42"/>
      <c r="AH643" s="146"/>
      <c r="AI643" s="42"/>
      <c r="AJ643" s="146"/>
      <c r="AK643" s="42"/>
      <c r="AL643" s="42"/>
      <c r="AM643" s="42"/>
      <c r="AN643" s="42"/>
      <c r="AO643" s="42"/>
      <c r="AP643" s="42"/>
      <c r="AQ643" s="42"/>
      <c r="AR643" s="40"/>
      <c r="AS643" s="42"/>
      <c r="AT643" s="40"/>
      <c r="AU643" s="42"/>
      <c r="AV643" s="40"/>
      <c r="AW643" s="42"/>
      <c r="AX643" s="40"/>
      <c r="AY643" s="42"/>
      <c r="AZ643" s="40"/>
      <c r="BA643" s="42"/>
      <c r="BB643" s="40"/>
      <c r="BC643" s="42"/>
      <c r="BD643" s="42"/>
      <c r="BE643" s="42"/>
      <c r="BF643" s="147"/>
      <c r="BG643" s="146"/>
      <c r="BH643" s="147"/>
      <c r="BI643" s="42"/>
      <c r="BJ643" s="151"/>
      <c r="BK643" s="151"/>
      <c r="BL643" s="151"/>
      <c r="BM643" s="151"/>
      <c r="BN643" s="151"/>
      <c r="BO643" s="151"/>
      <c r="BP643" s="151"/>
      <c r="BQ643" s="151"/>
      <c r="BR643" s="45"/>
      <c r="BS643" s="40"/>
      <c r="BT643" s="40"/>
      <c r="BU643" s="40"/>
      <c r="BV643" s="40"/>
      <c r="BW643" s="40"/>
      <c r="BX643" s="40"/>
      <c r="BY643" s="40"/>
      <c r="BZ643" s="152"/>
      <c r="CA643" s="153"/>
      <c r="CB643" s="70"/>
      <c r="CC643" s="157"/>
      <c r="CD643" s="157"/>
      <c r="CE643" s="45"/>
      <c r="CF643" s="145"/>
      <c r="CG643" s="40"/>
      <c r="CH643" s="42"/>
      <c r="CI643" s="42"/>
      <c r="CJ643" s="42"/>
      <c r="CK643" s="146"/>
      <c r="CL643" s="42"/>
      <c r="CM643" s="146"/>
      <c r="CN643" s="42"/>
      <c r="CO643" s="42"/>
      <c r="CP643" s="42"/>
      <c r="CQ643" s="42"/>
      <c r="CR643" s="42"/>
      <c r="CS643" s="42"/>
      <c r="CT643" s="42"/>
      <c r="CU643" s="40"/>
      <c r="CV643" s="42"/>
      <c r="CW643" s="40"/>
      <c r="CX643" s="42"/>
      <c r="CY643" s="40"/>
      <c r="CZ643" s="42"/>
      <c r="DA643" s="40"/>
      <c r="DB643" s="42"/>
      <c r="DC643" s="40"/>
      <c r="DD643" s="42"/>
      <c r="DE643" s="40"/>
      <c r="DF643" s="42"/>
      <c r="DG643" s="42"/>
      <c r="DH643" s="42"/>
    </row>
    <row r="644" spans="3:112">
      <c r="C644" s="147"/>
      <c r="D644" s="146"/>
      <c r="E644" s="147"/>
      <c r="F644" s="42"/>
      <c r="G644" s="151"/>
      <c r="H644" s="151"/>
      <c r="I644" s="151"/>
      <c r="J644" s="151"/>
      <c r="K644" s="151"/>
      <c r="L644" s="151"/>
      <c r="M644" s="151"/>
      <c r="N644" s="151"/>
      <c r="O644" s="45"/>
      <c r="P644" s="40"/>
      <c r="Q644" s="183"/>
      <c r="R644" s="40"/>
      <c r="S644" s="40"/>
      <c r="T644" s="40"/>
      <c r="U644" s="40"/>
      <c r="V644" s="40"/>
      <c r="W644" s="152"/>
      <c r="X644" s="153"/>
      <c r="Y644" s="70"/>
      <c r="Z644" s="157"/>
      <c r="AA644" s="157"/>
      <c r="AB644" s="45"/>
      <c r="AC644" s="145"/>
      <c r="AD644" s="40"/>
      <c r="AE644" s="42"/>
      <c r="AF644" s="42"/>
      <c r="AG644" s="42"/>
      <c r="AH644" s="146"/>
      <c r="AI644" s="42"/>
      <c r="AJ644" s="146"/>
      <c r="AK644" s="42"/>
      <c r="AL644" s="42"/>
      <c r="AM644" s="42"/>
      <c r="AN644" s="42"/>
      <c r="AO644" s="42"/>
      <c r="AP644" s="42"/>
      <c r="AQ644" s="42"/>
      <c r="AR644" s="40"/>
      <c r="AS644" s="42"/>
      <c r="AT644" s="40"/>
      <c r="AU644" s="42"/>
      <c r="AV644" s="40"/>
      <c r="AW644" s="42"/>
      <c r="AX644" s="40"/>
      <c r="AY644" s="42"/>
      <c r="AZ644" s="40"/>
      <c r="BA644" s="42"/>
      <c r="BB644" s="40"/>
      <c r="BC644" s="42"/>
      <c r="BD644" s="42"/>
      <c r="BE644" s="42"/>
      <c r="BF644" s="147"/>
      <c r="BG644" s="146"/>
      <c r="BH644" s="147"/>
      <c r="BI644" s="42"/>
      <c r="BJ644" s="151"/>
      <c r="BK644" s="151"/>
      <c r="BL644" s="151"/>
      <c r="BM644" s="151"/>
      <c r="BN644" s="151"/>
      <c r="BO644" s="151"/>
      <c r="BP644" s="151"/>
      <c r="BQ644" s="151"/>
      <c r="BR644" s="45"/>
      <c r="BS644" s="40"/>
      <c r="BT644" s="40"/>
      <c r="BU644" s="40"/>
      <c r="BV644" s="40"/>
      <c r="BW644" s="40"/>
      <c r="BX644" s="40"/>
      <c r="BY644" s="40"/>
      <c r="BZ644" s="152"/>
      <c r="CA644" s="153"/>
      <c r="CB644" s="70"/>
      <c r="CC644" s="157"/>
      <c r="CD644" s="157"/>
      <c r="CE644" s="45"/>
      <c r="CF644" s="145"/>
      <c r="CG644" s="40"/>
      <c r="CH644" s="42"/>
      <c r="CI644" s="42"/>
      <c r="CJ644" s="42"/>
      <c r="CK644" s="146"/>
      <c r="CL644" s="42"/>
      <c r="CM644" s="146"/>
      <c r="CN644" s="42"/>
      <c r="CO644" s="42"/>
      <c r="CP644" s="42"/>
      <c r="CQ644" s="42"/>
      <c r="CR644" s="42"/>
      <c r="CS644" s="42"/>
      <c r="CT644" s="42"/>
      <c r="CU644" s="40"/>
      <c r="CV644" s="42"/>
      <c r="CW644" s="40"/>
      <c r="CX644" s="42"/>
      <c r="CY644" s="40"/>
      <c r="CZ644" s="42"/>
      <c r="DA644" s="40"/>
      <c r="DB644" s="42"/>
      <c r="DC644" s="40"/>
      <c r="DD644" s="42"/>
      <c r="DE644" s="40"/>
      <c r="DF644" s="42"/>
      <c r="DG644" s="42"/>
      <c r="DH644" s="42"/>
    </row>
    <row r="645" spans="3:112">
      <c r="C645" s="147"/>
      <c r="D645" s="146"/>
      <c r="E645" s="147"/>
      <c r="F645" s="42"/>
      <c r="G645" s="151"/>
      <c r="H645" s="151"/>
      <c r="I645" s="151"/>
      <c r="J645" s="151"/>
      <c r="K645" s="151"/>
      <c r="L645" s="151"/>
      <c r="M645" s="151"/>
      <c r="N645" s="151"/>
      <c r="O645" s="45"/>
      <c r="P645" s="40"/>
      <c r="Q645" s="183"/>
      <c r="R645" s="40"/>
      <c r="S645" s="40"/>
      <c r="T645" s="40"/>
      <c r="U645" s="40"/>
      <c r="V645" s="40"/>
      <c r="W645" s="152"/>
      <c r="X645" s="153"/>
      <c r="Y645" s="70"/>
      <c r="Z645" s="157"/>
      <c r="AA645" s="157"/>
      <c r="AB645" s="45"/>
      <c r="AC645" s="145"/>
      <c r="AD645" s="40"/>
      <c r="AE645" s="42"/>
      <c r="AF645" s="42"/>
      <c r="AG645" s="42"/>
      <c r="AH645" s="146"/>
      <c r="AI645" s="42"/>
      <c r="AJ645" s="146"/>
      <c r="AK645" s="42"/>
      <c r="AL645" s="42"/>
      <c r="AM645" s="42"/>
      <c r="AN645" s="42"/>
      <c r="AO645" s="42"/>
      <c r="AP645" s="42"/>
      <c r="AQ645" s="42"/>
      <c r="AR645" s="40"/>
      <c r="AS645" s="42"/>
      <c r="AT645" s="40"/>
      <c r="AU645" s="42"/>
      <c r="AV645" s="40"/>
      <c r="AW645" s="42"/>
      <c r="AX645" s="40"/>
      <c r="AY645" s="42"/>
      <c r="AZ645" s="40"/>
      <c r="BA645" s="42"/>
      <c r="BB645" s="40"/>
      <c r="BC645" s="42"/>
      <c r="BD645" s="42"/>
      <c r="BE645" s="42"/>
      <c r="BF645" s="147"/>
      <c r="BG645" s="146"/>
      <c r="BH645" s="147"/>
      <c r="BI645" s="42"/>
      <c r="BJ645" s="151"/>
      <c r="BK645" s="151"/>
      <c r="BL645" s="151"/>
      <c r="BM645" s="151"/>
      <c r="BN645" s="151"/>
      <c r="BO645" s="151"/>
      <c r="BP645" s="151"/>
      <c r="BQ645" s="151"/>
      <c r="BR645" s="45"/>
      <c r="BS645" s="40"/>
      <c r="BT645" s="40"/>
      <c r="BU645" s="40"/>
      <c r="BV645" s="40"/>
      <c r="BW645" s="40"/>
      <c r="BX645" s="40"/>
      <c r="BY645" s="40"/>
      <c r="BZ645" s="152"/>
      <c r="CA645" s="153"/>
      <c r="CB645" s="70"/>
      <c r="CC645" s="157"/>
      <c r="CD645" s="157"/>
      <c r="CE645" s="45"/>
      <c r="CF645" s="145"/>
      <c r="CG645" s="40"/>
      <c r="CH645" s="42"/>
      <c r="CI645" s="42"/>
      <c r="CJ645" s="42"/>
      <c r="CK645" s="146"/>
      <c r="CL645" s="42"/>
      <c r="CM645" s="146"/>
      <c r="CN645" s="42"/>
      <c r="CO645" s="42"/>
      <c r="CP645" s="42"/>
      <c r="CQ645" s="42"/>
      <c r="CR645" s="42"/>
      <c r="CS645" s="42"/>
      <c r="CT645" s="42"/>
      <c r="CU645" s="40"/>
      <c r="CV645" s="42"/>
      <c r="CW645" s="40"/>
      <c r="CX645" s="42"/>
      <c r="CY645" s="40"/>
      <c r="CZ645" s="42"/>
      <c r="DA645" s="40"/>
      <c r="DB645" s="42"/>
      <c r="DC645" s="40"/>
      <c r="DD645" s="42"/>
      <c r="DE645" s="40"/>
      <c r="DF645" s="42"/>
      <c r="DG645" s="42"/>
      <c r="DH645" s="42"/>
    </row>
    <row r="646" spans="3:112">
      <c r="C646" s="147"/>
      <c r="D646" s="146"/>
      <c r="E646" s="147"/>
      <c r="F646" s="42"/>
      <c r="G646" s="151"/>
      <c r="H646" s="151"/>
      <c r="I646" s="151"/>
      <c r="J646" s="151"/>
      <c r="K646" s="151"/>
      <c r="L646" s="151"/>
      <c r="M646" s="151"/>
      <c r="N646" s="151"/>
      <c r="O646" s="45"/>
      <c r="P646" s="40"/>
      <c r="Q646" s="183"/>
      <c r="R646" s="40"/>
      <c r="S646" s="40"/>
      <c r="T646" s="40"/>
      <c r="U646" s="40"/>
      <c r="V646" s="40"/>
      <c r="W646" s="152"/>
      <c r="X646" s="153"/>
      <c r="Y646" s="70"/>
      <c r="Z646" s="157"/>
      <c r="AA646" s="157"/>
      <c r="AB646" s="45"/>
      <c r="AC646" s="145"/>
      <c r="AD646" s="40"/>
      <c r="AE646" s="42"/>
      <c r="AF646" s="42"/>
      <c r="AG646" s="42"/>
      <c r="AH646" s="146"/>
      <c r="AI646" s="42"/>
      <c r="AJ646" s="146"/>
      <c r="AK646" s="42"/>
      <c r="AL646" s="42"/>
      <c r="AM646" s="42"/>
      <c r="AN646" s="42"/>
      <c r="AO646" s="42"/>
      <c r="AP646" s="42"/>
      <c r="AQ646" s="42"/>
      <c r="AR646" s="40"/>
      <c r="AS646" s="42"/>
      <c r="AT646" s="40"/>
      <c r="AU646" s="42"/>
      <c r="AV646" s="40"/>
      <c r="AW646" s="42"/>
      <c r="AX646" s="40"/>
      <c r="AY646" s="42"/>
      <c r="AZ646" s="40"/>
      <c r="BA646" s="42"/>
      <c r="BB646" s="40"/>
      <c r="BC646" s="42"/>
      <c r="BD646" s="42"/>
      <c r="BE646" s="42"/>
      <c r="BF646" s="147"/>
      <c r="BG646" s="146"/>
      <c r="BH646" s="147"/>
      <c r="BI646" s="42"/>
      <c r="BJ646" s="151"/>
      <c r="BK646" s="151"/>
      <c r="BL646" s="151"/>
      <c r="BM646" s="151"/>
      <c r="BN646" s="151"/>
      <c r="BO646" s="151"/>
      <c r="BP646" s="151"/>
      <c r="BQ646" s="151"/>
      <c r="BR646" s="45"/>
      <c r="BS646" s="40"/>
      <c r="BT646" s="40"/>
      <c r="BU646" s="40"/>
      <c r="BV646" s="40"/>
      <c r="BW646" s="40"/>
      <c r="BX646" s="40"/>
      <c r="BY646" s="40"/>
      <c r="BZ646" s="152"/>
      <c r="CA646" s="153"/>
      <c r="CB646" s="70"/>
      <c r="CC646" s="157"/>
      <c r="CD646" s="157"/>
      <c r="CE646" s="45"/>
      <c r="CF646" s="145"/>
      <c r="CG646" s="40"/>
      <c r="CH646" s="42"/>
      <c r="CI646" s="42"/>
      <c r="CJ646" s="42"/>
      <c r="CK646" s="146"/>
      <c r="CL646" s="42"/>
      <c r="CM646" s="146"/>
      <c r="CN646" s="42"/>
      <c r="CO646" s="42"/>
      <c r="CP646" s="42"/>
      <c r="CQ646" s="42"/>
      <c r="CR646" s="42"/>
      <c r="CS646" s="42"/>
      <c r="CT646" s="42"/>
      <c r="CU646" s="40"/>
      <c r="CV646" s="42"/>
      <c r="CW646" s="40"/>
      <c r="CX646" s="42"/>
      <c r="CY646" s="40"/>
      <c r="CZ646" s="42"/>
      <c r="DA646" s="40"/>
      <c r="DB646" s="42"/>
      <c r="DC646" s="40"/>
      <c r="DD646" s="42"/>
      <c r="DE646" s="40"/>
      <c r="DF646" s="42"/>
      <c r="DG646" s="42"/>
      <c r="DH646" s="42"/>
    </row>
    <row r="647" spans="3:112">
      <c r="C647" s="147"/>
      <c r="D647" s="146"/>
      <c r="E647" s="147"/>
      <c r="F647" s="42"/>
      <c r="G647" s="151"/>
      <c r="H647" s="151"/>
      <c r="I647" s="151"/>
      <c r="J647" s="151"/>
      <c r="K647" s="151"/>
      <c r="L647" s="151"/>
      <c r="M647" s="151"/>
      <c r="N647" s="151"/>
      <c r="O647" s="45"/>
      <c r="P647" s="40"/>
      <c r="Q647" s="183"/>
      <c r="R647" s="40"/>
      <c r="S647" s="40"/>
      <c r="T647" s="40"/>
      <c r="U647" s="40"/>
      <c r="V647" s="40"/>
      <c r="W647" s="152"/>
      <c r="X647" s="153"/>
      <c r="Y647" s="70"/>
      <c r="Z647" s="157"/>
      <c r="AA647" s="157"/>
      <c r="AB647" s="45"/>
      <c r="AC647" s="145"/>
      <c r="AD647" s="40"/>
      <c r="AE647" s="42"/>
      <c r="AF647" s="42"/>
      <c r="AG647" s="42"/>
      <c r="AH647" s="146"/>
      <c r="AI647" s="42"/>
      <c r="AJ647" s="146"/>
      <c r="AK647" s="42"/>
      <c r="AL647" s="42"/>
      <c r="AM647" s="42"/>
      <c r="AN647" s="42"/>
      <c r="AO647" s="42"/>
      <c r="AP647" s="42"/>
      <c r="AQ647" s="42"/>
      <c r="AR647" s="40"/>
      <c r="AS647" s="42"/>
      <c r="AT647" s="40"/>
      <c r="AU647" s="42"/>
      <c r="AV647" s="40"/>
      <c r="AW647" s="42"/>
      <c r="AX647" s="40"/>
      <c r="AY647" s="42"/>
      <c r="AZ647" s="40"/>
      <c r="BA647" s="42"/>
      <c r="BB647" s="40"/>
      <c r="BC647" s="42"/>
      <c r="BD647" s="42"/>
      <c r="BE647" s="42"/>
      <c r="BF647" s="147"/>
      <c r="BG647" s="146"/>
      <c r="BH647" s="147"/>
      <c r="BI647" s="42"/>
      <c r="BJ647" s="151"/>
      <c r="BK647" s="151"/>
      <c r="BL647" s="151"/>
      <c r="BM647" s="151"/>
      <c r="BN647" s="151"/>
      <c r="BO647" s="151"/>
      <c r="BP647" s="151"/>
      <c r="BQ647" s="151"/>
      <c r="BR647" s="45"/>
      <c r="BS647" s="40"/>
      <c r="BT647" s="40"/>
      <c r="BU647" s="40"/>
      <c r="BV647" s="40"/>
      <c r="BW647" s="40"/>
      <c r="BX647" s="40"/>
      <c r="BY647" s="40"/>
      <c r="BZ647" s="152"/>
      <c r="CA647" s="153"/>
      <c r="CB647" s="70"/>
      <c r="CC647" s="157"/>
      <c r="CD647" s="157"/>
      <c r="CE647" s="45"/>
      <c r="CF647" s="145"/>
      <c r="CG647" s="40"/>
      <c r="CH647" s="42"/>
      <c r="CI647" s="42"/>
      <c r="CJ647" s="42"/>
      <c r="CK647" s="146"/>
      <c r="CL647" s="42"/>
      <c r="CM647" s="146"/>
      <c r="CN647" s="42"/>
      <c r="CO647" s="42"/>
      <c r="CP647" s="42"/>
      <c r="CQ647" s="42"/>
      <c r="CR647" s="42"/>
      <c r="CS647" s="42"/>
      <c r="CT647" s="42"/>
      <c r="CU647" s="40"/>
      <c r="CV647" s="42"/>
      <c r="CW647" s="40"/>
      <c r="CX647" s="42"/>
      <c r="CY647" s="40"/>
      <c r="CZ647" s="42"/>
      <c r="DA647" s="40"/>
      <c r="DB647" s="42"/>
      <c r="DC647" s="40"/>
      <c r="DD647" s="42"/>
      <c r="DE647" s="40"/>
      <c r="DF647" s="42"/>
      <c r="DG647" s="42"/>
      <c r="DH647" s="42"/>
    </row>
    <row r="648" spans="3:112">
      <c r="C648" s="147"/>
      <c r="D648" s="146"/>
      <c r="E648" s="147"/>
      <c r="F648" s="42"/>
      <c r="G648" s="151"/>
      <c r="H648" s="151"/>
      <c r="I648" s="151"/>
      <c r="J648" s="151"/>
      <c r="K648" s="151"/>
      <c r="L648" s="151"/>
      <c r="M648" s="151"/>
      <c r="N648" s="151"/>
      <c r="O648" s="45"/>
      <c r="P648" s="40"/>
      <c r="Q648" s="183"/>
      <c r="R648" s="40"/>
      <c r="S648" s="40"/>
      <c r="T648" s="40"/>
      <c r="U648" s="40"/>
      <c r="V648" s="40"/>
      <c r="W648" s="152"/>
      <c r="X648" s="153"/>
      <c r="Y648" s="70"/>
      <c r="Z648" s="157"/>
      <c r="AA648" s="157"/>
      <c r="AB648" s="45"/>
      <c r="AC648" s="145"/>
      <c r="AD648" s="40"/>
      <c r="AE648" s="42"/>
      <c r="AF648" s="42"/>
      <c r="AG648" s="42"/>
      <c r="AH648" s="146"/>
      <c r="AI648" s="42"/>
      <c r="AJ648" s="146"/>
      <c r="AK648" s="42"/>
      <c r="AL648" s="42"/>
      <c r="AM648" s="42"/>
      <c r="AN648" s="42"/>
      <c r="AO648" s="42"/>
      <c r="AP648" s="42"/>
      <c r="AQ648" s="42"/>
      <c r="AR648" s="40"/>
      <c r="AS648" s="42"/>
      <c r="AT648" s="40"/>
      <c r="AU648" s="42"/>
      <c r="AV648" s="40"/>
      <c r="AW648" s="42"/>
      <c r="AX648" s="40"/>
      <c r="AY648" s="42"/>
      <c r="AZ648" s="40"/>
      <c r="BA648" s="42"/>
      <c r="BB648" s="40"/>
      <c r="BC648" s="42"/>
      <c r="BD648" s="42"/>
      <c r="BE648" s="42"/>
      <c r="BF648" s="147"/>
      <c r="BG648" s="146"/>
      <c r="BH648" s="147"/>
      <c r="BI648" s="42"/>
      <c r="BJ648" s="151"/>
      <c r="BK648" s="151"/>
      <c r="BL648" s="151"/>
      <c r="BM648" s="151"/>
      <c r="BN648" s="151"/>
      <c r="BO648" s="151"/>
      <c r="BP648" s="151"/>
      <c r="BQ648" s="151"/>
      <c r="BR648" s="45"/>
      <c r="BS648" s="40"/>
      <c r="BT648" s="40"/>
      <c r="BU648" s="40"/>
      <c r="BV648" s="40"/>
      <c r="BW648" s="40"/>
      <c r="BX648" s="40"/>
      <c r="BY648" s="40"/>
      <c r="BZ648" s="152"/>
      <c r="CA648" s="153"/>
      <c r="CB648" s="70"/>
      <c r="CC648" s="157"/>
      <c r="CD648" s="157"/>
      <c r="CE648" s="45"/>
      <c r="CF648" s="145"/>
      <c r="CG648" s="40"/>
      <c r="CH648" s="42"/>
      <c r="CI648" s="42"/>
      <c r="CJ648" s="42"/>
      <c r="CK648" s="146"/>
      <c r="CL648" s="42"/>
      <c r="CM648" s="146"/>
      <c r="CN648" s="42"/>
      <c r="CO648" s="42"/>
      <c r="CP648" s="42"/>
      <c r="CQ648" s="42"/>
      <c r="CR648" s="42"/>
      <c r="CS648" s="42"/>
      <c r="CT648" s="42"/>
      <c r="CU648" s="40"/>
      <c r="CV648" s="42"/>
      <c r="CW648" s="40"/>
      <c r="CX648" s="42"/>
      <c r="CY648" s="40"/>
      <c r="CZ648" s="42"/>
      <c r="DA648" s="40"/>
      <c r="DB648" s="42"/>
      <c r="DC648" s="40"/>
      <c r="DD648" s="42"/>
      <c r="DE648" s="40"/>
      <c r="DF648" s="42"/>
      <c r="DG648" s="42"/>
      <c r="DH648" s="42"/>
    </row>
    <row r="649" spans="3:112">
      <c r="C649" s="147"/>
      <c r="D649" s="146"/>
      <c r="E649" s="147"/>
      <c r="F649" s="42"/>
      <c r="G649" s="151"/>
      <c r="H649" s="151"/>
      <c r="I649" s="151"/>
      <c r="J649" s="151"/>
      <c r="K649" s="151"/>
      <c r="L649" s="151"/>
      <c r="M649" s="151"/>
      <c r="N649" s="151"/>
      <c r="O649" s="45"/>
      <c r="P649" s="40"/>
      <c r="Q649" s="183"/>
      <c r="R649" s="40"/>
      <c r="S649" s="40"/>
      <c r="T649" s="40"/>
      <c r="U649" s="40"/>
      <c r="V649" s="40"/>
      <c r="W649" s="152"/>
      <c r="X649" s="153"/>
      <c r="Y649" s="70"/>
      <c r="Z649" s="157"/>
      <c r="AA649" s="157"/>
      <c r="AB649" s="45"/>
      <c r="AC649" s="145"/>
      <c r="AD649" s="40"/>
      <c r="AE649" s="42"/>
      <c r="AF649" s="42"/>
      <c r="AG649" s="42"/>
      <c r="AH649" s="146"/>
      <c r="AI649" s="42"/>
      <c r="AJ649" s="146"/>
      <c r="AK649" s="42"/>
      <c r="AL649" s="42"/>
      <c r="AM649" s="42"/>
      <c r="AN649" s="42"/>
      <c r="AO649" s="42"/>
      <c r="AP649" s="42"/>
      <c r="AQ649" s="42"/>
      <c r="AR649" s="40"/>
      <c r="AS649" s="42"/>
      <c r="AT649" s="40"/>
      <c r="AU649" s="42"/>
      <c r="AV649" s="40"/>
      <c r="AW649" s="42"/>
      <c r="AX649" s="40"/>
      <c r="AY649" s="42"/>
      <c r="AZ649" s="40"/>
      <c r="BA649" s="42"/>
      <c r="BB649" s="40"/>
      <c r="BC649" s="42"/>
      <c r="BD649" s="42"/>
      <c r="BE649" s="42"/>
      <c r="BF649" s="147"/>
      <c r="BG649" s="146"/>
      <c r="BH649" s="147"/>
      <c r="BI649" s="42"/>
      <c r="BJ649" s="151"/>
      <c r="BK649" s="151"/>
      <c r="BL649" s="151"/>
      <c r="BM649" s="151"/>
      <c r="BN649" s="151"/>
      <c r="BO649" s="151"/>
      <c r="BP649" s="151"/>
      <c r="BQ649" s="151"/>
      <c r="BR649" s="45"/>
      <c r="BS649" s="40"/>
      <c r="BT649" s="40"/>
      <c r="BU649" s="40"/>
      <c r="BV649" s="40"/>
      <c r="BW649" s="40"/>
      <c r="BX649" s="40"/>
      <c r="BY649" s="40"/>
      <c r="BZ649" s="152"/>
      <c r="CA649" s="153"/>
      <c r="CB649" s="70"/>
      <c r="CC649" s="157"/>
      <c r="CD649" s="157"/>
      <c r="CE649" s="45"/>
      <c r="CF649" s="145"/>
      <c r="CG649" s="40"/>
      <c r="CH649" s="42"/>
      <c r="CI649" s="42"/>
      <c r="CJ649" s="42"/>
      <c r="CK649" s="146"/>
      <c r="CL649" s="42"/>
      <c r="CM649" s="146"/>
      <c r="CN649" s="42"/>
      <c r="CO649" s="42"/>
      <c r="CP649" s="42"/>
      <c r="CQ649" s="42"/>
      <c r="CR649" s="42"/>
      <c r="CS649" s="42"/>
      <c r="CT649" s="42"/>
      <c r="CU649" s="40"/>
      <c r="CV649" s="42"/>
      <c r="CW649" s="40"/>
      <c r="CX649" s="42"/>
      <c r="CY649" s="40"/>
      <c r="CZ649" s="42"/>
      <c r="DA649" s="40"/>
      <c r="DB649" s="42"/>
      <c r="DC649" s="40"/>
      <c r="DD649" s="42"/>
      <c r="DE649" s="40"/>
      <c r="DF649" s="42"/>
      <c r="DG649" s="42"/>
      <c r="DH649" s="42"/>
    </row>
    <row r="650" spans="3:112">
      <c r="C650" s="147"/>
      <c r="D650" s="146"/>
      <c r="E650" s="147"/>
      <c r="F650" s="42"/>
      <c r="G650" s="151"/>
      <c r="H650" s="151"/>
      <c r="I650" s="151"/>
      <c r="J650" s="151"/>
      <c r="K650" s="151"/>
      <c r="L650" s="151"/>
      <c r="M650" s="151"/>
      <c r="N650" s="151"/>
      <c r="O650" s="45"/>
      <c r="P650" s="40"/>
      <c r="Q650" s="183"/>
      <c r="R650" s="40"/>
      <c r="S650" s="40"/>
      <c r="T650" s="40"/>
      <c r="U650" s="40"/>
      <c r="V650" s="40"/>
      <c r="W650" s="152"/>
      <c r="X650" s="153"/>
      <c r="Y650" s="70"/>
      <c r="Z650" s="157"/>
      <c r="AA650" s="157"/>
      <c r="AB650" s="45"/>
      <c r="AC650" s="145"/>
      <c r="AD650" s="40"/>
      <c r="AE650" s="42"/>
      <c r="AF650" s="42"/>
      <c r="AG650" s="42"/>
      <c r="AH650" s="146"/>
      <c r="AI650" s="42"/>
      <c r="AJ650" s="146"/>
      <c r="AK650" s="42"/>
      <c r="AL650" s="42"/>
      <c r="AM650" s="42"/>
      <c r="AN650" s="42"/>
      <c r="AO650" s="42"/>
      <c r="AP650" s="42"/>
      <c r="AQ650" s="42"/>
      <c r="AR650" s="40"/>
      <c r="AS650" s="42"/>
      <c r="AT650" s="40"/>
      <c r="AU650" s="42"/>
      <c r="AV650" s="40"/>
      <c r="AW650" s="42"/>
      <c r="AX650" s="40"/>
      <c r="AY650" s="42"/>
      <c r="AZ650" s="40"/>
      <c r="BA650" s="42"/>
      <c r="BB650" s="40"/>
      <c r="BC650" s="42"/>
      <c r="BD650" s="42"/>
      <c r="BE650" s="42"/>
      <c r="BF650" s="147"/>
      <c r="BG650" s="146"/>
      <c r="BH650" s="147"/>
      <c r="BI650" s="42"/>
      <c r="BJ650" s="151"/>
      <c r="BK650" s="151"/>
      <c r="BL650" s="151"/>
      <c r="BM650" s="151"/>
      <c r="BN650" s="151"/>
      <c r="BO650" s="151"/>
      <c r="BP650" s="151"/>
      <c r="BQ650" s="151"/>
      <c r="BR650" s="45"/>
      <c r="BS650" s="40"/>
      <c r="BT650" s="40"/>
      <c r="BU650" s="40"/>
      <c r="BV650" s="40"/>
      <c r="BW650" s="40"/>
      <c r="BX650" s="40"/>
      <c r="BY650" s="40"/>
      <c r="BZ650" s="152"/>
      <c r="CA650" s="153"/>
      <c r="CB650" s="70"/>
      <c r="CC650" s="157"/>
      <c r="CD650" s="157"/>
      <c r="CE650" s="45"/>
      <c r="CF650" s="145"/>
      <c r="CG650" s="40"/>
      <c r="CH650" s="42"/>
      <c r="CI650" s="42"/>
      <c r="CJ650" s="42"/>
      <c r="CK650" s="146"/>
      <c r="CL650" s="42"/>
      <c r="CM650" s="146"/>
      <c r="CN650" s="42"/>
      <c r="CO650" s="42"/>
      <c r="CP650" s="42"/>
      <c r="CQ650" s="42"/>
      <c r="CR650" s="42"/>
      <c r="CS650" s="42"/>
      <c r="CT650" s="42"/>
      <c r="CU650" s="40"/>
      <c r="CV650" s="42"/>
      <c r="CW650" s="40"/>
      <c r="CX650" s="42"/>
      <c r="CY650" s="40"/>
      <c r="CZ650" s="42"/>
      <c r="DA650" s="40"/>
      <c r="DB650" s="42"/>
      <c r="DC650" s="40"/>
      <c r="DD650" s="42"/>
      <c r="DE650" s="40"/>
      <c r="DF650" s="42"/>
      <c r="DG650" s="42"/>
      <c r="DH650" s="42"/>
    </row>
    <row r="651" spans="3:112">
      <c r="C651" s="147"/>
      <c r="D651" s="146"/>
      <c r="E651" s="147"/>
      <c r="F651" s="42"/>
      <c r="G651" s="151"/>
      <c r="H651" s="151"/>
      <c r="I651" s="151"/>
      <c r="J651" s="151"/>
      <c r="K651" s="151"/>
      <c r="L651" s="151"/>
      <c r="M651" s="151"/>
      <c r="N651" s="151"/>
      <c r="O651" s="45"/>
      <c r="P651" s="40"/>
      <c r="Q651" s="183"/>
      <c r="R651" s="40"/>
      <c r="S651" s="40"/>
      <c r="T651" s="40"/>
      <c r="U651" s="40"/>
      <c r="V651" s="40"/>
      <c r="W651" s="152"/>
      <c r="X651" s="153"/>
      <c r="Y651" s="70"/>
      <c r="Z651" s="157"/>
      <c r="AA651" s="157"/>
      <c r="AB651" s="45"/>
      <c r="AC651" s="145"/>
      <c r="AD651" s="40"/>
      <c r="AE651" s="42"/>
      <c r="AF651" s="42"/>
      <c r="AG651" s="42"/>
      <c r="AH651" s="146"/>
      <c r="AI651" s="42"/>
      <c r="AJ651" s="146"/>
      <c r="AK651" s="42"/>
      <c r="AL651" s="42"/>
      <c r="AM651" s="42"/>
      <c r="AN651" s="42"/>
      <c r="AO651" s="42"/>
      <c r="AP651" s="42"/>
      <c r="AQ651" s="42"/>
      <c r="AR651" s="40"/>
      <c r="AS651" s="42"/>
      <c r="AT651" s="40"/>
      <c r="AU651" s="42"/>
      <c r="AV651" s="40"/>
      <c r="AW651" s="42"/>
      <c r="AX651" s="40"/>
      <c r="AY651" s="42"/>
      <c r="AZ651" s="40"/>
      <c r="BA651" s="42"/>
      <c r="BB651" s="40"/>
      <c r="BC651" s="42"/>
      <c r="BD651" s="42"/>
      <c r="BE651" s="42"/>
      <c r="BF651" s="147"/>
      <c r="BG651" s="146"/>
      <c r="BH651" s="147"/>
      <c r="BI651" s="42"/>
      <c r="BJ651" s="151"/>
      <c r="BK651" s="151"/>
      <c r="BL651" s="151"/>
      <c r="BM651" s="151"/>
      <c r="BN651" s="151"/>
      <c r="BO651" s="151"/>
      <c r="BP651" s="151"/>
      <c r="BQ651" s="151"/>
      <c r="BR651" s="45"/>
      <c r="BS651" s="40"/>
      <c r="BT651" s="40"/>
      <c r="BU651" s="40"/>
      <c r="BV651" s="40"/>
      <c r="BW651" s="40"/>
      <c r="BX651" s="40"/>
      <c r="BY651" s="40"/>
      <c r="BZ651" s="152"/>
      <c r="CA651" s="153"/>
      <c r="CB651" s="70"/>
      <c r="CC651" s="157"/>
      <c r="CD651" s="157"/>
      <c r="CE651" s="45"/>
      <c r="CF651" s="145"/>
      <c r="CG651" s="40"/>
      <c r="CH651" s="42"/>
      <c r="CI651" s="42"/>
      <c r="CJ651" s="42"/>
      <c r="CK651" s="146"/>
      <c r="CL651" s="42"/>
      <c r="CM651" s="146"/>
      <c r="CN651" s="42"/>
      <c r="CO651" s="42"/>
      <c r="CP651" s="42"/>
      <c r="CQ651" s="42"/>
      <c r="CR651" s="42"/>
      <c r="CS651" s="42"/>
      <c r="CT651" s="42"/>
      <c r="CU651" s="40"/>
      <c r="CV651" s="42"/>
      <c r="CW651" s="40"/>
      <c r="CX651" s="42"/>
      <c r="CY651" s="40"/>
      <c r="CZ651" s="42"/>
      <c r="DA651" s="40"/>
      <c r="DB651" s="42"/>
      <c r="DC651" s="40"/>
      <c r="DD651" s="42"/>
      <c r="DE651" s="40"/>
      <c r="DF651" s="42"/>
      <c r="DG651" s="42"/>
      <c r="DH651" s="42"/>
    </row>
    <row r="652" spans="3:112">
      <c r="C652" s="147"/>
      <c r="D652" s="146"/>
      <c r="E652" s="147"/>
      <c r="F652" s="42"/>
      <c r="G652" s="151"/>
      <c r="H652" s="151"/>
      <c r="I652" s="151"/>
      <c r="J652" s="151"/>
      <c r="K652" s="151"/>
      <c r="L652" s="151"/>
      <c r="M652" s="151"/>
      <c r="N652" s="151"/>
      <c r="O652" s="45"/>
      <c r="P652" s="40"/>
      <c r="Q652" s="183"/>
      <c r="R652" s="40"/>
      <c r="S652" s="40"/>
      <c r="T652" s="40"/>
      <c r="U652" s="40"/>
      <c r="V652" s="40"/>
      <c r="W652" s="152"/>
      <c r="X652" s="153"/>
      <c r="Y652" s="70"/>
      <c r="Z652" s="157"/>
      <c r="AA652" s="157"/>
      <c r="AB652" s="45"/>
      <c r="AC652" s="145"/>
      <c r="AD652" s="40"/>
      <c r="AE652" s="42"/>
      <c r="AF652" s="42"/>
      <c r="AG652" s="42"/>
      <c r="AH652" s="146"/>
      <c r="AI652" s="42"/>
      <c r="AJ652" s="146"/>
      <c r="AK652" s="42"/>
      <c r="AL652" s="42"/>
      <c r="AM652" s="42"/>
      <c r="AN652" s="42"/>
      <c r="AO652" s="42"/>
      <c r="AP652" s="42"/>
      <c r="AQ652" s="42"/>
      <c r="AR652" s="40"/>
      <c r="AS652" s="42"/>
      <c r="AT652" s="40"/>
      <c r="AU652" s="42"/>
      <c r="AV652" s="40"/>
      <c r="AW652" s="42"/>
      <c r="AX652" s="40"/>
      <c r="AY652" s="42"/>
      <c r="AZ652" s="40"/>
      <c r="BA652" s="42"/>
      <c r="BB652" s="40"/>
      <c r="BC652" s="42"/>
      <c r="BD652" s="42"/>
      <c r="BE652" s="42"/>
      <c r="BF652" s="147"/>
      <c r="BG652" s="146"/>
      <c r="BH652" s="147"/>
      <c r="BI652" s="42"/>
      <c r="BJ652" s="151"/>
      <c r="BK652" s="151"/>
      <c r="BL652" s="151"/>
      <c r="BM652" s="151"/>
      <c r="BN652" s="151"/>
      <c r="BO652" s="151"/>
      <c r="BP652" s="151"/>
      <c r="BQ652" s="151"/>
      <c r="BR652" s="45"/>
      <c r="BS652" s="40"/>
      <c r="BT652" s="40"/>
      <c r="BU652" s="40"/>
      <c r="BV652" s="40"/>
      <c r="BW652" s="40"/>
      <c r="BX652" s="40"/>
      <c r="BY652" s="40"/>
      <c r="BZ652" s="152"/>
      <c r="CA652" s="153"/>
      <c r="CB652" s="70"/>
      <c r="CC652" s="157"/>
      <c r="CD652" s="157"/>
      <c r="CE652" s="45"/>
      <c r="CF652" s="145"/>
      <c r="CG652" s="40"/>
      <c r="CH652" s="42"/>
      <c r="CI652" s="42"/>
      <c r="CJ652" s="42"/>
      <c r="CK652" s="146"/>
      <c r="CL652" s="42"/>
      <c r="CM652" s="146"/>
      <c r="CN652" s="42"/>
      <c r="CO652" s="42"/>
      <c r="CP652" s="42"/>
      <c r="CQ652" s="42"/>
      <c r="CR652" s="42"/>
      <c r="CS652" s="42"/>
      <c r="CT652" s="42"/>
      <c r="CU652" s="40"/>
      <c r="CV652" s="42"/>
      <c r="CW652" s="40"/>
      <c r="CX652" s="42"/>
      <c r="CY652" s="40"/>
      <c r="CZ652" s="42"/>
      <c r="DA652" s="40"/>
      <c r="DB652" s="42"/>
      <c r="DC652" s="40"/>
      <c r="DD652" s="42"/>
      <c r="DE652" s="40"/>
      <c r="DF652" s="42"/>
      <c r="DG652" s="42"/>
      <c r="DH652" s="42"/>
    </row>
    <row r="653" spans="3:112">
      <c r="C653" s="147"/>
      <c r="D653" s="146"/>
      <c r="E653" s="147"/>
      <c r="F653" s="42"/>
      <c r="G653" s="151"/>
      <c r="H653" s="151"/>
      <c r="I653" s="151"/>
      <c r="J653" s="151"/>
      <c r="K653" s="151"/>
      <c r="L653" s="151"/>
      <c r="M653" s="151"/>
      <c r="N653" s="151"/>
      <c r="O653" s="45"/>
      <c r="P653" s="40"/>
      <c r="Q653" s="183"/>
      <c r="R653" s="40"/>
      <c r="S653" s="40"/>
      <c r="T653" s="40"/>
      <c r="U653" s="40"/>
      <c r="V653" s="40"/>
      <c r="W653" s="152"/>
      <c r="X653" s="153"/>
      <c r="Y653" s="70"/>
      <c r="Z653" s="157"/>
      <c r="AA653" s="157"/>
      <c r="AB653" s="45"/>
      <c r="AC653" s="145"/>
      <c r="AD653" s="40"/>
      <c r="AE653" s="42"/>
      <c r="AF653" s="42"/>
      <c r="AG653" s="42"/>
      <c r="AH653" s="146"/>
      <c r="AI653" s="42"/>
      <c r="AJ653" s="146"/>
      <c r="AK653" s="42"/>
      <c r="AL653" s="42"/>
      <c r="AM653" s="42"/>
      <c r="AN653" s="42"/>
      <c r="AO653" s="42"/>
      <c r="AP653" s="42"/>
      <c r="AQ653" s="42"/>
      <c r="AR653" s="40"/>
      <c r="AS653" s="42"/>
      <c r="AT653" s="40"/>
      <c r="AU653" s="42"/>
      <c r="AV653" s="40"/>
      <c r="AW653" s="42"/>
      <c r="AX653" s="40"/>
      <c r="AY653" s="42"/>
      <c r="AZ653" s="40"/>
      <c r="BA653" s="42"/>
      <c r="BB653" s="40"/>
      <c r="BC653" s="42"/>
      <c r="BD653" s="42"/>
      <c r="BE653" s="42"/>
      <c r="BF653" s="147"/>
      <c r="BG653" s="146"/>
      <c r="BH653" s="147"/>
      <c r="BI653" s="42"/>
      <c r="BJ653" s="151"/>
      <c r="BK653" s="151"/>
      <c r="BL653" s="151"/>
      <c r="BM653" s="151"/>
      <c r="BN653" s="151"/>
      <c r="BO653" s="151"/>
      <c r="BP653" s="151"/>
      <c r="BQ653" s="151"/>
      <c r="BR653" s="45"/>
      <c r="BS653" s="40"/>
      <c r="BT653" s="40"/>
      <c r="BU653" s="40"/>
      <c r="BV653" s="40"/>
      <c r="BW653" s="40"/>
      <c r="BX653" s="40"/>
      <c r="BY653" s="40"/>
      <c r="BZ653" s="152"/>
      <c r="CA653" s="153"/>
      <c r="CB653" s="70"/>
      <c r="CC653" s="157"/>
      <c r="CD653" s="157"/>
      <c r="CE653" s="45"/>
      <c r="CF653" s="145"/>
      <c r="CG653" s="40"/>
      <c r="CH653" s="42"/>
      <c r="CI653" s="42"/>
      <c r="CJ653" s="42"/>
      <c r="CK653" s="146"/>
      <c r="CL653" s="42"/>
      <c r="CM653" s="146"/>
      <c r="CN653" s="42"/>
      <c r="CO653" s="42"/>
      <c r="CP653" s="42"/>
      <c r="CQ653" s="42"/>
      <c r="CR653" s="42"/>
      <c r="CS653" s="42"/>
      <c r="CT653" s="42"/>
      <c r="CU653" s="40"/>
      <c r="CV653" s="42"/>
      <c r="CW653" s="40"/>
      <c r="CX653" s="42"/>
      <c r="CY653" s="40"/>
      <c r="CZ653" s="42"/>
      <c r="DA653" s="40"/>
      <c r="DB653" s="42"/>
      <c r="DC653" s="40"/>
      <c r="DD653" s="42"/>
      <c r="DE653" s="40"/>
      <c r="DF653" s="42"/>
      <c r="DG653" s="42"/>
      <c r="DH653" s="42"/>
    </row>
    <row r="654" spans="3:112">
      <c r="C654" s="147"/>
      <c r="D654" s="146"/>
      <c r="E654" s="147"/>
      <c r="F654" s="42"/>
      <c r="G654" s="151"/>
      <c r="H654" s="151"/>
      <c r="I654" s="151"/>
      <c r="J654" s="151"/>
      <c r="K654" s="151"/>
      <c r="L654" s="151"/>
      <c r="M654" s="151"/>
      <c r="N654" s="151"/>
      <c r="O654" s="45"/>
      <c r="P654" s="40"/>
      <c r="Q654" s="183"/>
      <c r="R654" s="40"/>
      <c r="S654" s="40"/>
      <c r="T654" s="40"/>
      <c r="U654" s="40"/>
      <c r="V654" s="40"/>
      <c r="W654" s="152"/>
      <c r="X654" s="153"/>
      <c r="Y654" s="70"/>
      <c r="Z654" s="157"/>
      <c r="AA654" s="157"/>
      <c r="AB654" s="45"/>
      <c r="AC654" s="145"/>
      <c r="AD654" s="40"/>
      <c r="AE654" s="42"/>
      <c r="AF654" s="42"/>
      <c r="AG654" s="42"/>
      <c r="AH654" s="146"/>
      <c r="AI654" s="42"/>
      <c r="AJ654" s="146"/>
      <c r="AK654" s="42"/>
      <c r="AL654" s="42"/>
      <c r="AM654" s="42"/>
      <c r="AN654" s="42"/>
      <c r="AO654" s="42"/>
      <c r="AP654" s="42"/>
      <c r="AQ654" s="42"/>
      <c r="AR654" s="40"/>
      <c r="AS654" s="42"/>
      <c r="AT654" s="40"/>
      <c r="AU654" s="42"/>
      <c r="AV654" s="40"/>
      <c r="AW654" s="42"/>
      <c r="AX654" s="40"/>
      <c r="AY654" s="42"/>
      <c r="AZ654" s="40"/>
      <c r="BA654" s="42"/>
      <c r="BB654" s="40"/>
      <c r="BC654" s="42"/>
      <c r="BD654" s="42"/>
      <c r="BE654" s="42"/>
      <c r="BF654" s="147"/>
      <c r="BG654" s="146"/>
      <c r="BH654" s="147"/>
      <c r="BI654" s="42"/>
      <c r="BJ654" s="151"/>
      <c r="BK654" s="151"/>
      <c r="BL654" s="151"/>
      <c r="BM654" s="151"/>
      <c r="BN654" s="151"/>
      <c r="BO654" s="151"/>
      <c r="BP654" s="151"/>
      <c r="BQ654" s="151"/>
      <c r="BR654" s="45"/>
      <c r="BS654" s="40"/>
      <c r="BT654" s="40"/>
      <c r="BU654" s="40"/>
      <c r="BV654" s="40"/>
      <c r="BW654" s="40"/>
      <c r="BX654" s="40"/>
      <c r="BY654" s="40"/>
      <c r="BZ654" s="152"/>
      <c r="CA654" s="153"/>
      <c r="CB654" s="70"/>
      <c r="CC654" s="157"/>
      <c r="CD654" s="157"/>
      <c r="CE654" s="45"/>
      <c r="CF654" s="145"/>
      <c r="CG654" s="40"/>
      <c r="CH654" s="42"/>
      <c r="CI654" s="42"/>
      <c r="CJ654" s="42"/>
      <c r="CK654" s="146"/>
      <c r="CL654" s="42"/>
      <c r="CM654" s="146"/>
      <c r="CN654" s="42"/>
      <c r="CO654" s="42"/>
      <c r="CP654" s="42"/>
      <c r="CQ654" s="42"/>
      <c r="CR654" s="42"/>
      <c r="CS654" s="42"/>
      <c r="CT654" s="42"/>
      <c r="CU654" s="40"/>
      <c r="CV654" s="42"/>
      <c r="CW654" s="40"/>
      <c r="CX654" s="42"/>
      <c r="CY654" s="40"/>
      <c r="CZ654" s="42"/>
      <c r="DA654" s="40"/>
      <c r="DB654" s="42"/>
      <c r="DC654" s="40"/>
      <c r="DD654" s="42"/>
      <c r="DE654" s="40"/>
      <c r="DF654" s="42"/>
      <c r="DG654" s="42"/>
      <c r="DH654" s="42"/>
    </row>
    <row r="655" spans="3:112">
      <c r="C655" s="147"/>
      <c r="D655" s="146"/>
      <c r="E655" s="147"/>
      <c r="F655" s="42"/>
      <c r="G655" s="151"/>
      <c r="H655" s="151"/>
      <c r="I655" s="151"/>
      <c r="J655" s="151"/>
      <c r="K655" s="151"/>
      <c r="L655" s="151"/>
      <c r="M655" s="151"/>
      <c r="N655" s="151"/>
      <c r="O655" s="45"/>
      <c r="P655" s="40"/>
      <c r="Q655" s="183"/>
      <c r="R655" s="40"/>
      <c r="S655" s="40"/>
      <c r="T655" s="40"/>
      <c r="U655" s="40"/>
      <c r="V655" s="40"/>
      <c r="W655" s="152"/>
      <c r="X655" s="153"/>
      <c r="Y655" s="70"/>
      <c r="Z655" s="157"/>
      <c r="AA655" s="157"/>
      <c r="AB655" s="45"/>
      <c r="AC655" s="145"/>
      <c r="AD655" s="40"/>
      <c r="AE655" s="42"/>
      <c r="AF655" s="42"/>
      <c r="AG655" s="42"/>
      <c r="AH655" s="146"/>
      <c r="AI655" s="42"/>
      <c r="AJ655" s="146"/>
      <c r="AK655" s="42"/>
      <c r="AL655" s="42"/>
      <c r="AM655" s="42"/>
      <c r="AN655" s="42"/>
      <c r="AO655" s="42"/>
      <c r="AP655" s="42"/>
      <c r="AQ655" s="42"/>
      <c r="AR655" s="40"/>
      <c r="AS655" s="42"/>
      <c r="AT655" s="40"/>
      <c r="AU655" s="42"/>
      <c r="AV655" s="40"/>
      <c r="AW655" s="42"/>
      <c r="AX655" s="40"/>
      <c r="AY655" s="42"/>
      <c r="AZ655" s="40"/>
      <c r="BA655" s="42"/>
      <c r="BB655" s="40"/>
      <c r="BC655" s="42"/>
      <c r="BD655" s="42"/>
      <c r="BE655" s="42"/>
      <c r="BF655" s="147"/>
      <c r="BG655" s="146"/>
      <c r="BH655" s="147"/>
      <c r="BI655" s="42"/>
      <c r="BJ655" s="151"/>
      <c r="BK655" s="151"/>
      <c r="BL655" s="151"/>
      <c r="BM655" s="151"/>
      <c r="BN655" s="151"/>
      <c r="BO655" s="151"/>
      <c r="BP655" s="151"/>
      <c r="BQ655" s="151"/>
      <c r="BR655" s="45"/>
      <c r="BS655" s="40"/>
      <c r="BT655" s="40"/>
      <c r="BU655" s="40"/>
      <c r="BV655" s="40"/>
      <c r="BW655" s="40"/>
      <c r="BX655" s="40"/>
      <c r="BY655" s="40"/>
      <c r="BZ655" s="152"/>
      <c r="CA655" s="153"/>
      <c r="CB655" s="70"/>
      <c r="CC655" s="157"/>
      <c r="CD655" s="157"/>
      <c r="CE655" s="45"/>
      <c r="CF655" s="145"/>
      <c r="CG655" s="40"/>
      <c r="CH655" s="42"/>
      <c r="CI655" s="42"/>
      <c r="CJ655" s="42"/>
      <c r="CK655" s="146"/>
      <c r="CL655" s="42"/>
      <c r="CM655" s="146"/>
      <c r="CN655" s="42"/>
      <c r="CO655" s="42"/>
      <c r="CP655" s="42"/>
      <c r="CQ655" s="42"/>
      <c r="CR655" s="42"/>
      <c r="CS655" s="42"/>
      <c r="CT655" s="42"/>
      <c r="CU655" s="40"/>
      <c r="CV655" s="42"/>
      <c r="CW655" s="40"/>
      <c r="CX655" s="42"/>
      <c r="CY655" s="40"/>
      <c r="CZ655" s="42"/>
      <c r="DA655" s="40"/>
      <c r="DB655" s="42"/>
      <c r="DC655" s="40"/>
      <c r="DD655" s="42"/>
      <c r="DE655" s="40"/>
      <c r="DF655" s="42"/>
      <c r="DG655" s="42"/>
      <c r="DH655" s="42"/>
    </row>
    <row r="656" spans="3:112">
      <c r="C656" s="147"/>
      <c r="D656" s="146"/>
      <c r="E656" s="147"/>
      <c r="F656" s="42"/>
      <c r="G656" s="151"/>
      <c r="H656" s="151"/>
      <c r="I656" s="151"/>
      <c r="J656" s="151"/>
      <c r="K656" s="151"/>
      <c r="L656" s="151"/>
      <c r="M656" s="151"/>
      <c r="N656" s="151"/>
      <c r="O656" s="45"/>
      <c r="P656" s="40"/>
      <c r="Q656" s="183"/>
      <c r="R656" s="40"/>
      <c r="S656" s="40"/>
      <c r="T656" s="40"/>
      <c r="U656" s="40"/>
      <c r="V656" s="40"/>
      <c r="W656" s="152"/>
      <c r="X656" s="153"/>
      <c r="Y656" s="70"/>
      <c r="Z656" s="157"/>
      <c r="AA656" s="157"/>
      <c r="AB656" s="45"/>
      <c r="AC656" s="145"/>
      <c r="AD656" s="40"/>
      <c r="AE656" s="42"/>
      <c r="AF656" s="42"/>
      <c r="AG656" s="42"/>
      <c r="AH656" s="146"/>
      <c r="AI656" s="42"/>
      <c r="AJ656" s="146"/>
      <c r="AK656" s="42"/>
      <c r="AL656" s="42"/>
      <c r="AM656" s="42"/>
      <c r="AN656" s="42"/>
      <c r="AO656" s="42"/>
      <c r="AP656" s="42"/>
      <c r="AQ656" s="42"/>
      <c r="AR656" s="40"/>
      <c r="AS656" s="42"/>
      <c r="AT656" s="40"/>
      <c r="AU656" s="42"/>
      <c r="AV656" s="40"/>
      <c r="AW656" s="42"/>
      <c r="AX656" s="40"/>
      <c r="AY656" s="42"/>
      <c r="AZ656" s="40"/>
      <c r="BA656" s="42"/>
      <c r="BB656" s="40"/>
      <c r="BC656" s="42"/>
      <c r="BD656" s="42"/>
      <c r="BE656" s="42"/>
      <c r="BF656" s="147"/>
      <c r="BG656" s="146"/>
      <c r="BH656" s="147"/>
      <c r="BI656" s="42"/>
      <c r="BJ656" s="151"/>
      <c r="BK656" s="151"/>
      <c r="BL656" s="151"/>
      <c r="BM656" s="151"/>
      <c r="BN656" s="151"/>
      <c r="BO656" s="151"/>
      <c r="BP656" s="151"/>
      <c r="BQ656" s="151"/>
      <c r="BR656" s="45"/>
      <c r="BS656" s="40"/>
      <c r="BT656" s="40"/>
      <c r="BU656" s="40"/>
      <c r="BV656" s="40"/>
      <c r="BW656" s="40"/>
      <c r="BX656" s="40"/>
      <c r="BY656" s="40"/>
      <c r="BZ656" s="152"/>
      <c r="CA656" s="153"/>
      <c r="CB656" s="70"/>
      <c r="CC656" s="157"/>
      <c r="CD656" s="157"/>
      <c r="CE656" s="45"/>
      <c r="CF656" s="145"/>
      <c r="CG656" s="40"/>
      <c r="CH656" s="42"/>
      <c r="CI656" s="42"/>
      <c r="CJ656" s="42"/>
      <c r="CK656" s="146"/>
      <c r="CL656" s="42"/>
      <c r="CM656" s="146"/>
      <c r="CN656" s="42"/>
      <c r="CO656" s="42"/>
      <c r="CP656" s="42"/>
      <c r="CQ656" s="42"/>
      <c r="CR656" s="42"/>
      <c r="CS656" s="42"/>
      <c r="CT656" s="42"/>
      <c r="CU656" s="40"/>
      <c r="CV656" s="42"/>
      <c r="CW656" s="40"/>
      <c r="CX656" s="42"/>
      <c r="CY656" s="40"/>
      <c r="CZ656" s="42"/>
      <c r="DA656" s="40"/>
      <c r="DB656" s="42"/>
      <c r="DC656" s="40"/>
      <c r="DD656" s="42"/>
      <c r="DE656" s="40"/>
      <c r="DF656" s="42"/>
      <c r="DG656" s="42"/>
      <c r="DH656" s="42"/>
    </row>
    <row r="657" spans="3:112">
      <c r="C657" s="147"/>
      <c r="D657" s="146"/>
      <c r="E657" s="147"/>
      <c r="F657" s="42"/>
      <c r="G657" s="151"/>
      <c r="H657" s="151"/>
      <c r="I657" s="151"/>
      <c r="J657" s="151"/>
      <c r="K657" s="151"/>
      <c r="L657" s="151"/>
      <c r="M657" s="151"/>
      <c r="N657" s="151"/>
      <c r="O657" s="45"/>
      <c r="P657" s="40"/>
      <c r="Q657" s="183"/>
      <c r="R657" s="40"/>
      <c r="S657" s="40"/>
      <c r="T657" s="40"/>
      <c r="U657" s="40"/>
      <c r="V657" s="40"/>
      <c r="W657" s="152"/>
      <c r="X657" s="153"/>
      <c r="Y657" s="70"/>
      <c r="Z657" s="157"/>
      <c r="AA657" s="157"/>
      <c r="AB657" s="45"/>
      <c r="AC657" s="145"/>
      <c r="AD657" s="40"/>
      <c r="AE657" s="42"/>
      <c r="AF657" s="42"/>
      <c r="AG657" s="42"/>
      <c r="AH657" s="146"/>
      <c r="AI657" s="42"/>
      <c r="AJ657" s="146"/>
      <c r="AK657" s="42"/>
      <c r="AL657" s="42"/>
      <c r="AM657" s="42"/>
      <c r="AN657" s="42"/>
      <c r="AO657" s="42"/>
      <c r="AP657" s="42"/>
      <c r="AQ657" s="42"/>
      <c r="AR657" s="40"/>
      <c r="AS657" s="42"/>
      <c r="AT657" s="40"/>
      <c r="AU657" s="42"/>
      <c r="AV657" s="40"/>
      <c r="AW657" s="42"/>
      <c r="AX657" s="40"/>
      <c r="AY657" s="42"/>
      <c r="AZ657" s="40"/>
      <c r="BA657" s="42"/>
      <c r="BB657" s="40"/>
      <c r="BC657" s="42"/>
      <c r="BD657" s="42"/>
      <c r="BE657" s="42"/>
      <c r="BF657" s="147"/>
      <c r="BG657" s="146"/>
      <c r="BH657" s="147"/>
      <c r="BI657" s="42"/>
      <c r="BJ657" s="151"/>
      <c r="BK657" s="151"/>
      <c r="BL657" s="151"/>
      <c r="BM657" s="151"/>
      <c r="BN657" s="151"/>
      <c r="BO657" s="151"/>
      <c r="BP657" s="151"/>
      <c r="BQ657" s="151"/>
      <c r="BR657" s="45"/>
      <c r="BS657" s="40"/>
      <c r="BT657" s="40"/>
      <c r="BU657" s="40"/>
      <c r="BV657" s="40"/>
      <c r="BW657" s="40"/>
      <c r="BX657" s="40"/>
      <c r="BY657" s="40"/>
      <c r="BZ657" s="152"/>
      <c r="CA657" s="153"/>
      <c r="CB657" s="70"/>
      <c r="CC657" s="157"/>
      <c r="CD657" s="157"/>
      <c r="CE657" s="45"/>
      <c r="CF657" s="145"/>
      <c r="CG657" s="40"/>
      <c r="CH657" s="42"/>
      <c r="CI657" s="42"/>
      <c r="CJ657" s="42"/>
      <c r="CK657" s="146"/>
      <c r="CL657" s="42"/>
      <c r="CM657" s="146"/>
      <c r="CN657" s="42"/>
      <c r="CO657" s="42"/>
      <c r="CP657" s="42"/>
      <c r="CQ657" s="42"/>
      <c r="CR657" s="42"/>
      <c r="CS657" s="42"/>
      <c r="CT657" s="42"/>
      <c r="CU657" s="40"/>
      <c r="CV657" s="42"/>
      <c r="CW657" s="40"/>
      <c r="CX657" s="42"/>
      <c r="CY657" s="40"/>
      <c r="CZ657" s="42"/>
      <c r="DA657" s="40"/>
      <c r="DB657" s="42"/>
      <c r="DC657" s="40"/>
      <c r="DD657" s="42"/>
      <c r="DE657" s="40"/>
      <c r="DF657" s="42"/>
      <c r="DG657" s="42"/>
      <c r="DH657" s="42"/>
    </row>
    <row r="658" spans="3:112">
      <c r="C658" s="147"/>
      <c r="D658" s="146"/>
      <c r="E658" s="147"/>
      <c r="F658" s="42"/>
      <c r="G658" s="151"/>
      <c r="H658" s="151"/>
      <c r="I658" s="151"/>
      <c r="J658" s="151"/>
      <c r="K658" s="151"/>
      <c r="L658" s="151"/>
      <c r="M658" s="151"/>
      <c r="N658" s="151"/>
      <c r="O658" s="45"/>
      <c r="P658" s="40"/>
      <c r="Q658" s="183"/>
      <c r="R658" s="40"/>
      <c r="S658" s="40"/>
      <c r="T658" s="40"/>
      <c r="U658" s="40"/>
      <c r="V658" s="40"/>
      <c r="W658" s="152"/>
      <c r="X658" s="153"/>
      <c r="Y658" s="70"/>
      <c r="Z658" s="157"/>
      <c r="AA658" s="157"/>
      <c r="AB658" s="45"/>
      <c r="AC658" s="145"/>
      <c r="AD658" s="40"/>
      <c r="AE658" s="42"/>
      <c r="AF658" s="42"/>
      <c r="AG658" s="42"/>
      <c r="AH658" s="146"/>
      <c r="AI658" s="42"/>
      <c r="AJ658" s="146"/>
      <c r="AK658" s="42"/>
      <c r="AL658" s="42"/>
      <c r="AM658" s="42"/>
      <c r="AN658" s="42"/>
      <c r="AO658" s="42"/>
      <c r="AP658" s="42"/>
      <c r="AQ658" s="42"/>
      <c r="AR658" s="40"/>
      <c r="AS658" s="42"/>
      <c r="AT658" s="40"/>
      <c r="AU658" s="42"/>
      <c r="AV658" s="40"/>
      <c r="AW658" s="42"/>
      <c r="AX658" s="40"/>
      <c r="AY658" s="42"/>
      <c r="AZ658" s="40"/>
      <c r="BA658" s="42"/>
      <c r="BB658" s="40"/>
      <c r="BC658" s="42"/>
      <c r="BD658" s="42"/>
      <c r="BE658" s="42"/>
      <c r="BF658" s="147"/>
      <c r="BG658" s="146"/>
      <c r="BH658" s="147"/>
      <c r="BI658" s="42"/>
      <c r="BJ658" s="151"/>
      <c r="BK658" s="151"/>
      <c r="BL658" s="151"/>
      <c r="BM658" s="151"/>
      <c r="BN658" s="151"/>
      <c r="BO658" s="151"/>
      <c r="BP658" s="151"/>
      <c r="BQ658" s="151"/>
      <c r="BR658" s="45"/>
      <c r="BS658" s="40"/>
      <c r="BT658" s="40"/>
      <c r="BU658" s="40"/>
      <c r="BV658" s="40"/>
      <c r="BW658" s="40"/>
      <c r="BX658" s="40"/>
      <c r="BY658" s="40"/>
      <c r="BZ658" s="152"/>
      <c r="CA658" s="153"/>
      <c r="CB658" s="70"/>
      <c r="CC658" s="157"/>
      <c r="CD658" s="157"/>
      <c r="CE658" s="45"/>
      <c r="CF658" s="145"/>
      <c r="CG658" s="40"/>
      <c r="CH658" s="42"/>
      <c r="CI658" s="42"/>
      <c r="CJ658" s="42"/>
      <c r="CK658" s="146"/>
      <c r="CL658" s="42"/>
      <c r="CM658" s="146"/>
      <c r="CN658" s="42"/>
      <c r="CO658" s="42"/>
      <c r="CP658" s="42"/>
      <c r="CQ658" s="42"/>
      <c r="CR658" s="42"/>
      <c r="CS658" s="42"/>
      <c r="CT658" s="42"/>
      <c r="CU658" s="40"/>
      <c r="CV658" s="42"/>
      <c r="CW658" s="40"/>
      <c r="CX658" s="42"/>
      <c r="CY658" s="40"/>
      <c r="CZ658" s="42"/>
      <c r="DA658" s="40"/>
      <c r="DB658" s="42"/>
      <c r="DC658" s="40"/>
      <c r="DD658" s="42"/>
      <c r="DE658" s="40"/>
      <c r="DF658" s="42"/>
      <c r="DG658" s="42"/>
      <c r="DH658" s="42"/>
    </row>
    <row r="659" spans="3:112">
      <c r="C659" s="147"/>
      <c r="D659" s="146"/>
      <c r="E659" s="147"/>
      <c r="F659" s="42"/>
      <c r="G659" s="151"/>
      <c r="H659" s="151"/>
      <c r="I659" s="151"/>
      <c r="J659" s="151"/>
      <c r="K659" s="151"/>
      <c r="L659" s="151"/>
      <c r="M659" s="151"/>
      <c r="N659" s="151"/>
      <c r="O659" s="45"/>
      <c r="P659" s="40"/>
      <c r="Q659" s="183"/>
      <c r="R659" s="40"/>
      <c r="S659" s="40"/>
      <c r="T659" s="40"/>
      <c r="U659" s="40"/>
      <c r="V659" s="40"/>
      <c r="W659" s="152"/>
      <c r="X659" s="153"/>
      <c r="Y659" s="70"/>
      <c r="Z659" s="157"/>
      <c r="AA659" s="157"/>
      <c r="AB659" s="45"/>
      <c r="AC659" s="145"/>
      <c r="AD659" s="40"/>
      <c r="AE659" s="42"/>
      <c r="AF659" s="42"/>
      <c r="AG659" s="42"/>
      <c r="AH659" s="146"/>
      <c r="AI659" s="42"/>
      <c r="AJ659" s="146"/>
      <c r="AK659" s="42"/>
      <c r="AL659" s="42"/>
      <c r="AM659" s="42"/>
      <c r="AN659" s="42"/>
      <c r="AO659" s="42"/>
      <c r="AP659" s="42"/>
      <c r="AQ659" s="42"/>
      <c r="AR659" s="40"/>
      <c r="AS659" s="42"/>
      <c r="AT659" s="40"/>
      <c r="AU659" s="42"/>
      <c r="AV659" s="40"/>
      <c r="AW659" s="42"/>
      <c r="AX659" s="40"/>
      <c r="AY659" s="42"/>
      <c r="AZ659" s="40"/>
      <c r="BA659" s="42"/>
      <c r="BB659" s="40"/>
      <c r="BC659" s="42"/>
      <c r="BD659" s="42"/>
      <c r="BE659" s="42"/>
      <c r="BF659" s="147"/>
      <c r="BG659" s="146"/>
      <c r="BH659" s="147"/>
      <c r="BI659" s="42"/>
      <c r="BJ659" s="151"/>
      <c r="BK659" s="151"/>
      <c r="BL659" s="151"/>
      <c r="BM659" s="151"/>
      <c r="BN659" s="151"/>
      <c r="BO659" s="151"/>
      <c r="BP659" s="151"/>
      <c r="BQ659" s="151"/>
      <c r="BR659" s="45"/>
      <c r="BS659" s="40"/>
      <c r="BT659" s="40"/>
      <c r="BU659" s="40"/>
      <c r="BV659" s="40"/>
      <c r="BW659" s="40"/>
      <c r="BX659" s="40"/>
      <c r="BY659" s="40"/>
      <c r="BZ659" s="152"/>
      <c r="CA659" s="153"/>
      <c r="CB659" s="70"/>
      <c r="CC659" s="157"/>
      <c r="CD659" s="157"/>
      <c r="CE659" s="45"/>
      <c r="CF659" s="145"/>
      <c r="CG659" s="40"/>
      <c r="CH659" s="42"/>
      <c r="CI659" s="42"/>
      <c r="CJ659" s="42"/>
      <c r="CK659" s="146"/>
      <c r="CL659" s="42"/>
      <c r="CM659" s="146"/>
      <c r="CN659" s="42"/>
      <c r="CO659" s="42"/>
      <c r="CP659" s="42"/>
      <c r="CQ659" s="42"/>
      <c r="CR659" s="42"/>
      <c r="CS659" s="42"/>
      <c r="CT659" s="42"/>
      <c r="CU659" s="40"/>
      <c r="CV659" s="42"/>
      <c r="CW659" s="40"/>
      <c r="CX659" s="42"/>
      <c r="CY659" s="40"/>
      <c r="CZ659" s="42"/>
      <c r="DA659" s="40"/>
      <c r="DB659" s="42"/>
      <c r="DC659" s="40"/>
      <c r="DD659" s="42"/>
      <c r="DE659" s="40"/>
      <c r="DF659" s="42"/>
      <c r="DG659" s="42"/>
      <c r="DH659" s="42"/>
    </row>
    <row r="660" spans="3:112">
      <c r="C660" s="147"/>
      <c r="D660" s="146"/>
      <c r="E660" s="147"/>
      <c r="F660" s="42"/>
      <c r="G660" s="151"/>
      <c r="H660" s="151"/>
      <c r="I660" s="151"/>
      <c r="J660" s="151"/>
      <c r="K660" s="151"/>
      <c r="L660" s="151"/>
      <c r="M660" s="151"/>
      <c r="N660" s="151"/>
      <c r="O660" s="45"/>
      <c r="P660" s="40"/>
      <c r="Q660" s="183"/>
      <c r="R660" s="40"/>
      <c r="S660" s="40"/>
      <c r="T660" s="40"/>
      <c r="U660" s="40"/>
      <c r="V660" s="40"/>
      <c r="W660" s="152"/>
      <c r="X660" s="153"/>
      <c r="Y660" s="70"/>
      <c r="Z660" s="157"/>
      <c r="AA660" s="157"/>
      <c r="AB660" s="45"/>
      <c r="AC660" s="145"/>
      <c r="AD660" s="40"/>
      <c r="AE660" s="42"/>
      <c r="AF660" s="42"/>
      <c r="AG660" s="42"/>
      <c r="AH660" s="146"/>
      <c r="AI660" s="42"/>
      <c r="AJ660" s="146"/>
      <c r="AK660" s="42"/>
      <c r="AL660" s="42"/>
      <c r="AM660" s="42"/>
      <c r="AN660" s="42"/>
      <c r="AO660" s="42"/>
      <c r="AP660" s="42"/>
      <c r="AQ660" s="42"/>
      <c r="AR660" s="40"/>
      <c r="AS660" s="42"/>
      <c r="AT660" s="40"/>
      <c r="AU660" s="42"/>
      <c r="AV660" s="40"/>
      <c r="AW660" s="42"/>
      <c r="AX660" s="40"/>
      <c r="AY660" s="42"/>
      <c r="AZ660" s="40"/>
      <c r="BA660" s="42"/>
      <c r="BB660" s="40"/>
      <c r="BC660" s="42"/>
      <c r="BD660" s="42"/>
      <c r="BE660" s="42"/>
      <c r="BF660" s="147"/>
      <c r="BG660" s="146"/>
      <c r="BH660" s="147"/>
      <c r="BI660" s="42"/>
      <c r="BJ660" s="151"/>
      <c r="BK660" s="151"/>
      <c r="BL660" s="151"/>
      <c r="BM660" s="151"/>
      <c r="BN660" s="151"/>
      <c r="BO660" s="151"/>
      <c r="BP660" s="151"/>
      <c r="BQ660" s="151"/>
      <c r="BR660" s="45"/>
      <c r="BS660" s="40"/>
      <c r="BT660" s="40"/>
      <c r="BU660" s="40"/>
      <c r="BV660" s="40"/>
      <c r="BW660" s="40"/>
      <c r="BX660" s="40"/>
      <c r="BY660" s="40"/>
      <c r="BZ660" s="152"/>
      <c r="CA660" s="153"/>
      <c r="CB660" s="70"/>
      <c r="CC660" s="157"/>
      <c r="CD660" s="157"/>
      <c r="CE660" s="45"/>
      <c r="CF660" s="145"/>
      <c r="CG660" s="40"/>
      <c r="CH660" s="42"/>
      <c r="CI660" s="42"/>
      <c r="CJ660" s="42"/>
      <c r="CK660" s="146"/>
      <c r="CL660" s="42"/>
      <c r="CM660" s="146"/>
      <c r="CN660" s="42"/>
      <c r="CO660" s="42"/>
      <c r="CP660" s="42"/>
      <c r="CQ660" s="42"/>
      <c r="CR660" s="42"/>
      <c r="CS660" s="42"/>
      <c r="CT660" s="42"/>
      <c r="CU660" s="40"/>
      <c r="CV660" s="42"/>
      <c r="CW660" s="40"/>
      <c r="CX660" s="42"/>
      <c r="CY660" s="40"/>
      <c r="CZ660" s="42"/>
      <c r="DA660" s="40"/>
      <c r="DB660" s="42"/>
      <c r="DC660" s="40"/>
      <c r="DD660" s="42"/>
      <c r="DE660" s="40"/>
      <c r="DF660" s="42"/>
      <c r="DG660" s="42"/>
      <c r="DH660" s="42"/>
    </row>
    <row r="661" spans="3:112">
      <c r="C661" s="147"/>
      <c r="D661" s="146"/>
      <c r="E661" s="147"/>
      <c r="F661" s="42"/>
      <c r="G661" s="151"/>
      <c r="H661" s="151"/>
      <c r="I661" s="151"/>
      <c r="J661" s="151"/>
      <c r="K661" s="151"/>
      <c r="L661" s="151"/>
      <c r="M661" s="151"/>
      <c r="N661" s="151"/>
      <c r="O661" s="45"/>
      <c r="P661" s="40"/>
      <c r="Q661" s="183"/>
      <c r="R661" s="40"/>
      <c r="S661" s="40"/>
      <c r="T661" s="40"/>
      <c r="U661" s="40"/>
      <c r="V661" s="40"/>
      <c r="W661" s="152"/>
      <c r="X661" s="153"/>
      <c r="Y661" s="70"/>
      <c r="Z661" s="157"/>
      <c r="AA661" s="157"/>
      <c r="AB661" s="45"/>
      <c r="AC661" s="145"/>
      <c r="AD661" s="40"/>
      <c r="AE661" s="42"/>
      <c r="AF661" s="42"/>
      <c r="AG661" s="42"/>
      <c r="AH661" s="146"/>
      <c r="AI661" s="42"/>
      <c r="AJ661" s="146"/>
      <c r="AK661" s="42"/>
      <c r="AL661" s="42"/>
      <c r="AM661" s="42"/>
      <c r="AN661" s="42"/>
      <c r="AO661" s="42"/>
      <c r="AP661" s="42"/>
      <c r="AQ661" s="42"/>
      <c r="AR661" s="40"/>
      <c r="AS661" s="42"/>
      <c r="AT661" s="40"/>
      <c r="AU661" s="42"/>
      <c r="AV661" s="40"/>
      <c r="AW661" s="42"/>
      <c r="AX661" s="40"/>
      <c r="AY661" s="42"/>
      <c r="AZ661" s="40"/>
      <c r="BA661" s="42"/>
      <c r="BB661" s="40"/>
      <c r="BC661" s="42"/>
      <c r="BD661" s="42"/>
      <c r="BE661" s="42"/>
      <c r="BF661" s="147"/>
      <c r="BG661" s="146"/>
      <c r="BH661" s="147"/>
      <c r="BI661" s="42"/>
      <c r="BJ661" s="151"/>
      <c r="BK661" s="151"/>
      <c r="BL661" s="151"/>
      <c r="BM661" s="151"/>
      <c r="BN661" s="151"/>
      <c r="BO661" s="151"/>
      <c r="BP661" s="151"/>
      <c r="BQ661" s="151"/>
      <c r="BR661" s="45"/>
      <c r="BS661" s="40"/>
      <c r="BT661" s="40"/>
      <c r="BU661" s="40"/>
      <c r="BV661" s="40"/>
      <c r="BW661" s="40"/>
      <c r="BX661" s="40"/>
      <c r="BY661" s="40"/>
      <c r="BZ661" s="152"/>
      <c r="CA661" s="153"/>
      <c r="CB661" s="70"/>
      <c r="CC661" s="157"/>
      <c r="CD661" s="157"/>
      <c r="CE661" s="45"/>
      <c r="CF661" s="145"/>
      <c r="CG661" s="40"/>
      <c r="CH661" s="42"/>
      <c r="CI661" s="42"/>
      <c r="CJ661" s="42"/>
      <c r="CK661" s="146"/>
      <c r="CL661" s="42"/>
      <c r="CM661" s="146"/>
      <c r="CN661" s="42"/>
      <c r="CO661" s="42"/>
      <c r="CP661" s="42"/>
      <c r="CQ661" s="42"/>
      <c r="CR661" s="42"/>
      <c r="CS661" s="42"/>
      <c r="CT661" s="42"/>
      <c r="CU661" s="40"/>
      <c r="CV661" s="42"/>
      <c r="CW661" s="40"/>
      <c r="CX661" s="42"/>
      <c r="CY661" s="40"/>
      <c r="CZ661" s="42"/>
      <c r="DA661" s="40"/>
      <c r="DB661" s="42"/>
      <c r="DC661" s="40"/>
      <c r="DD661" s="42"/>
      <c r="DE661" s="40"/>
      <c r="DF661" s="42"/>
      <c r="DG661" s="42"/>
      <c r="DH661" s="42"/>
    </row>
    <row r="662" spans="3:112">
      <c r="C662" s="147"/>
      <c r="D662" s="146"/>
      <c r="E662" s="147"/>
      <c r="F662" s="42"/>
      <c r="G662" s="151"/>
      <c r="H662" s="151"/>
      <c r="I662" s="151"/>
      <c r="J662" s="151"/>
      <c r="K662" s="151"/>
      <c r="L662" s="151"/>
      <c r="M662" s="151"/>
      <c r="N662" s="151"/>
      <c r="O662" s="45"/>
      <c r="P662" s="40"/>
      <c r="Q662" s="183"/>
      <c r="R662" s="40"/>
      <c r="S662" s="40"/>
      <c r="T662" s="40"/>
      <c r="U662" s="40"/>
      <c r="V662" s="40"/>
      <c r="W662" s="152"/>
      <c r="X662" s="153"/>
      <c r="Y662" s="70"/>
      <c r="Z662" s="157"/>
      <c r="AA662" s="157"/>
      <c r="AB662" s="45"/>
      <c r="AC662" s="145"/>
      <c r="AD662" s="40"/>
      <c r="AE662" s="42"/>
      <c r="AF662" s="42"/>
      <c r="AG662" s="42"/>
      <c r="AH662" s="146"/>
      <c r="AI662" s="42"/>
      <c r="AJ662" s="146"/>
      <c r="AK662" s="42"/>
      <c r="AL662" s="42"/>
      <c r="AM662" s="42"/>
      <c r="AN662" s="42"/>
      <c r="AO662" s="42"/>
      <c r="AP662" s="42"/>
      <c r="AQ662" s="42"/>
      <c r="AR662" s="40"/>
      <c r="AS662" s="42"/>
      <c r="AT662" s="40"/>
      <c r="AU662" s="42"/>
      <c r="AV662" s="40"/>
      <c r="AW662" s="42"/>
      <c r="AX662" s="40"/>
      <c r="AY662" s="42"/>
      <c r="AZ662" s="40"/>
      <c r="BA662" s="42"/>
      <c r="BB662" s="40"/>
      <c r="BC662" s="42"/>
      <c r="BD662" s="42"/>
      <c r="BE662" s="42"/>
      <c r="BF662" s="147"/>
      <c r="BG662" s="146"/>
      <c r="BH662" s="147"/>
      <c r="BI662" s="42"/>
      <c r="BJ662" s="151"/>
      <c r="BK662" s="151"/>
      <c r="BL662" s="151"/>
      <c r="BM662" s="151"/>
      <c r="BN662" s="151"/>
      <c r="BO662" s="151"/>
      <c r="BP662" s="151"/>
      <c r="BQ662" s="151"/>
      <c r="BR662" s="45"/>
      <c r="BS662" s="40"/>
      <c r="BT662" s="40"/>
      <c r="BU662" s="40"/>
      <c r="BV662" s="40"/>
      <c r="BW662" s="40"/>
      <c r="BX662" s="40"/>
      <c r="BY662" s="40"/>
      <c r="BZ662" s="152"/>
      <c r="CA662" s="153"/>
      <c r="CB662" s="70"/>
      <c r="CC662" s="157"/>
      <c r="CD662" s="157"/>
      <c r="CE662" s="45"/>
      <c r="CF662" s="145"/>
      <c r="CG662" s="40"/>
      <c r="CH662" s="42"/>
      <c r="CI662" s="42"/>
      <c r="CJ662" s="42"/>
      <c r="CK662" s="146"/>
      <c r="CL662" s="42"/>
      <c r="CM662" s="146"/>
      <c r="CN662" s="42"/>
      <c r="CO662" s="42"/>
      <c r="CP662" s="42"/>
      <c r="CQ662" s="42"/>
      <c r="CR662" s="42"/>
      <c r="CS662" s="42"/>
      <c r="CT662" s="42"/>
      <c r="CU662" s="40"/>
      <c r="CV662" s="42"/>
      <c r="CW662" s="40"/>
      <c r="CX662" s="42"/>
      <c r="CY662" s="40"/>
      <c r="CZ662" s="42"/>
      <c r="DA662" s="40"/>
      <c r="DB662" s="42"/>
      <c r="DC662" s="40"/>
      <c r="DD662" s="42"/>
      <c r="DE662" s="40"/>
      <c r="DF662" s="42"/>
      <c r="DG662" s="42"/>
      <c r="DH662" s="42"/>
    </row>
    <row r="663" spans="3:112">
      <c r="C663" s="147"/>
      <c r="D663" s="146"/>
      <c r="E663" s="147"/>
      <c r="F663" s="42"/>
      <c r="G663" s="151"/>
      <c r="H663" s="151"/>
      <c r="I663" s="151"/>
      <c r="J663" s="151"/>
      <c r="K663" s="151"/>
      <c r="L663" s="151"/>
      <c r="M663" s="151"/>
      <c r="N663" s="151"/>
      <c r="O663" s="45"/>
      <c r="P663" s="40"/>
      <c r="Q663" s="183"/>
      <c r="R663" s="40"/>
      <c r="S663" s="40"/>
      <c r="T663" s="40"/>
      <c r="U663" s="40"/>
      <c r="V663" s="40"/>
      <c r="W663" s="152"/>
      <c r="X663" s="153"/>
      <c r="Y663" s="70"/>
      <c r="Z663" s="157"/>
      <c r="AA663" s="157"/>
      <c r="AB663" s="45"/>
      <c r="AC663" s="145"/>
      <c r="AD663" s="40"/>
      <c r="AE663" s="42"/>
      <c r="AF663" s="42"/>
      <c r="AG663" s="42"/>
      <c r="AH663" s="146"/>
      <c r="AI663" s="42"/>
      <c r="AJ663" s="146"/>
      <c r="AK663" s="42"/>
      <c r="AL663" s="42"/>
      <c r="AM663" s="42"/>
      <c r="AN663" s="42"/>
      <c r="AO663" s="42"/>
      <c r="AP663" s="42"/>
      <c r="AQ663" s="42"/>
      <c r="AR663" s="40"/>
      <c r="AS663" s="42"/>
      <c r="AT663" s="40"/>
      <c r="AU663" s="42"/>
      <c r="AV663" s="40"/>
      <c r="AW663" s="42"/>
      <c r="AX663" s="40"/>
      <c r="AY663" s="42"/>
      <c r="AZ663" s="40"/>
      <c r="BA663" s="42"/>
      <c r="BB663" s="40"/>
      <c r="BC663" s="42"/>
      <c r="BD663" s="42"/>
      <c r="BE663" s="42"/>
      <c r="BF663" s="147"/>
      <c r="BG663" s="146"/>
      <c r="BH663" s="147"/>
      <c r="BI663" s="42"/>
      <c r="BJ663" s="151"/>
      <c r="BK663" s="151"/>
      <c r="BL663" s="151"/>
      <c r="BM663" s="151"/>
      <c r="BN663" s="151"/>
      <c r="BO663" s="151"/>
      <c r="BP663" s="151"/>
      <c r="BQ663" s="151"/>
      <c r="BR663" s="45"/>
      <c r="BS663" s="40"/>
      <c r="BT663" s="40"/>
      <c r="BU663" s="40"/>
      <c r="BV663" s="40"/>
      <c r="BW663" s="40"/>
      <c r="BX663" s="40"/>
      <c r="BY663" s="40"/>
      <c r="BZ663" s="152"/>
      <c r="CA663" s="153"/>
      <c r="CB663" s="70"/>
      <c r="CC663" s="157"/>
      <c r="CD663" s="157"/>
      <c r="CE663" s="45"/>
      <c r="CF663" s="145"/>
      <c r="CG663" s="40"/>
      <c r="CH663" s="42"/>
      <c r="CI663" s="42"/>
      <c r="CJ663" s="42"/>
      <c r="CK663" s="146"/>
      <c r="CL663" s="42"/>
      <c r="CM663" s="146"/>
      <c r="CN663" s="42"/>
      <c r="CO663" s="42"/>
      <c r="CP663" s="42"/>
      <c r="CQ663" s="42"/>
      <c r="CR663" s="42"/>
      <c r="CS663" s="42"/>
      <c r="CT663" s="42"/>
      <c r="CU663" s="40"/>
      <c r="CV663" s="42"/>
      <c r="CW663" s="40"/>
      <c r="CX663" s="42"/>
      <c r="CY663" s="40"/>
      <c r="CZ663" s="42"/>
      <c r="DA663" s="40"/>
      <c r="DB663" s="42"/>
      <c r="DC663" s="40"/>
      <c r="DD663" s="42"/>
      <c r="DE663" s="40"/>
      <c r="DF663" s="42"/>
      <c r="DG663" s="42"/>
      <c r="DH663" s="42"/>
    </row>
    <row r="664" spans="3:112">
      <c r="C664" s="147"/>
      <c r="D664" s="146"/>
      <c r="E664" s="147"/>
      <c r="F664" s="42"/>
      <c r="G664" s="151"/>
      <c r="H664" s="151"/>
      <c r="I664" s="151"/>
      <c r="J664" s="151"/>
      <c r="K664" s="151"/>
      <c r="L664" s="151"/>
      <c r="M664" s="151"/>
      <c r="N664" s="151"/>
      <c r="O664" s="45"/>
      <c r="P664" s="40"/>
      <c r="Q664" s="183"/>
      <c r="R664" s="40"/>
      <c r="S664" s="40"/>
      <c r="T664" s="40"/>
      <c r="U664" s="40"/>
      <c r="V664" s="40"/>
      <c r="W664" s="152"/>
      <c r="X664" s="153"/>
      <c r="Y664" s="70"/>
      <c r="Z664" s="157"/>
      <c r="AA664" s="157"/>
      <c r="AB664" s="45"/>
      <c r="AC664" s="145"/>
      <c r="AD664" s="40"/>
      <c r="AE664" s="42"/>
      <c r="AF664" s="42"/>
      <c r="AG664" s="42"/>
      <c r="AH664" s="146"/>
      <c r="AI664" s="42"/>
      <c r="AJ664" s="146"/>
      <c r="AK664" s="42"/>
      <c r="AL664" s="42"/>
      <c r="AM664" s="42"/>
      <c r="AN664" s="42"/>
      <c r="AO664" s="42"/>
      <c r="AP664" s="42"/>
      <c r="AQ664" s="42"/>
      <c r="AR664" s="40"/>
      <c r="AS664" s="42"/>
      <c r="AT664" s="40"/>
      <c r="AU664" s="42"/>
      <c r="AV664" s="40"/>
      <c r="AW664" s="42"/>
      <c r="AX664" s="40"/>
      <c r="AY664" s="42"/>
      <c r="AZ664" s="40"/>
      <c r="BA664" s="42"/>
      <c r="BB664" s="40"/>
      <c r="BC664" s="42"/>
      <c r="BD664" s="42"/>
      <c r="BE664" s="42"/>
      <c r="BF664" s="147"/>
      <c r="BG664" s="146"/>
      <c r="BH664" s="147"/>
      <c r="BI664" s="42"/>
      <c r="BJ664" s="151"/>
      <c r="BK664" s="151"/>
      <c r="BL664" s="151"/>
      <c r="BM664" s="151"/>
      <c r="BN664" s="151"/>
      <c r="BO664" s="151"/>
      <c r="BP664" s="151"/>
      <c r="BQ664" s="151"/>
      <c r="BR664" s="45"/>
      <c r="BS664" s="40"/>
      <c r="BT664" s="40"/>
      <c r="BU664" s="40"/>
      <c r="BV664" s="40"/>
      <c r="BW664" s="40"/>
      <c r="BX664" s="40"/>
      <c r="BY664" s="40"/>
      <c r="BZ664" s="152"/>
      <c r="CA664" s="153"/>
      <c r="CB664" s="70"/>
      <c r="CC664" s="157"/>
      <c r="CD664" s="157"/>
      <c r="CE664" s="45"/>
      <c r="CF664" s="145"/>
      <c r="CG664" s="40"/>
      <c r="CH664" s="42"/>
      <c r="CI664" s="42"/>
      <c r="CJ664" s="42"/>
      <c r="CK664" s="146"/>
      <c r="CL664" s="42"/>
      <c r="CM664" s="146"/>
      <c r="CN664" s="42"/>
      <c r="CO664" s="42"/>
      <c r="CP664" s="42"/>
      <c r="CQ664" s="42"/>
      <c r="CR664" s="42"/>
      <c r="CS664" s="42"/>
      <c r="CT664" s="42"/>
      <c r="CU664" s="40"/>
      <c r="CV664" s="42"/>
      <c r="CW664" s="40"/>
      <c r="CX664" s="42"/>
      <c r="CY664" s="40"/>
      <c r="CZ664" s="42"/>
      <c r="DA664" s="40"/>
      <c r="DB664" s="42"/>
      <c r="DC664" s="40"/>
      <c r="DD664" s="42"/>
      <c r="DE664" s="40"/>
      <c r="DF664" s="42"/>
      <c r="DG664" s="42"/>
      <c r="DH664" s="42"/>
    </row>
    <row r="665" spans="3:112">
      <c r="C665" s="147"/>
      <c r="D665" s="146"/>
      <c r="E665" s="147"/>
      <c r="F665" s="42"/>
      <c r="G665" s="151"/>
      <c r="H665" s="151"/>
      <c r="I665" s="151"/>
      <c r="J665" s="151"/>
      <c r="K665" s="151"/>
      <c r="L665" s="151"/>
      <c r="M665" s="151"/>
      <c r="N665" s="151"/>
      <c r="O665" s="45"/>
      <c r="P665" s="40"/>
      <c r="Q665" s="183"/>
      <c r="R665" s="40"/>
      <c r="S665" s="40"/>
      <c r="T665" s="40"/>
      <c r="U665" s="40"/>
      <c r="V665" s="40"/>
      <c r="W665" s="152"/>
      <c r="X665" s="153"/>
      <c r="Y665" s="70"/>
      <c r="Z665" s="157"/>
      <c r="AA665" s="157"/>
      <c r="AB665" s="45"/>
      <c r="AC665" s="145"/>
      <c r="AD665" s="40"/>
      <c r="AE665" s="42"/>
      <c r="AF665" s="42"/>
      <c r="AG665" s="42"/>
      <c r="AH665" s="146"/>
      <c r="AI665" s="42"/>
      <c r="AJ665" s="146"/>
      <c r="AK665" s="42"/>
      <c r="AL665" s="42"/>
      <c r="AM665" s="42"/>
      <c r="AN665" s="42"/>
      <c r="AO665" s="42"/>
      <c r="AP665" s="42"/>
      <c r="AQ665" s="42"/>
      <c r="AR665" s="40"/>
      <c r="AS665" s="42"/>
      <c r="AT665" s="40"/>
      <c r="AU665" s="42"/>
      <c r="AV665" s="40"/>
      <c r="AW665" s="42"/>
      <c r="AX665" s="40"/>
      <c r="AY665" s="42"/>
      <c r="AZ665" s="40"/>
      <c r="BA665" s="42"/>
      <c r="BB665" s="40"/>
      <c r="BC665" s="42"/>
      <c r="BD665" s="42"/>
      <c r="BE665" s="42"/>
      <c r="BF665" s="147"/>
      <c r="BG665" s="146"/>
      <c r="BH665" s="147"/>
      <c r="BI665" s="42"/>
      <c r="BJ665" s="151"/>
      <c r="BK665" s="151"/>
      <c r="BL665" s="151"/>
      <c r="BM665" s="151"/>
      <c r="BN665" s="151"/>
      <c r="BO665" s="151"/>
      <c r="BP665" s="151"/>
      <c r="BQ665" s="151"/>
      <c r="BR665" s="45"/>
      <c r="BS665" s="40"/>
      <c r="BT665" s="40"/>
      <c r="BU665" s="40"/>
      <c r="BV665" s="40"/>
      <c r="BW665" s="40"/>
      <c r="BX665" s="40"/>
      <c r="BY665" s="40"/>
      <c r="BZ665" s="152"/>
      <c r="CA665" s="153"/>
      <c r="CB665" s="70"/>
      <c r="CC665" s="157"/>
      <c r="CD665" s="157"/>
      <c r="CE665" s="45"/>
      <c r="CF665" s="145"/>
      <c r="CG665" s="40"/>
      <c r="CH665" s="42"/>
      <c r="CI665" s="42"/>
      <c r="CJ665" s="42"/>
      <c r="CK665" s="146"/>
      <c r="CL665" s="42"/>
      <c r="CM665" s="146"/>
      <c r="CN665" s="42"/>
      <c r="CO665" s="42"/>
      <c r="CP665" s="42"/>
      <c r="CQ665" s="42"/>
      <c r="CR665" s="42"/>
      <c r="CS665" s="42"/>
      <c r="CT665" s="42"/>
      <c r="CU665" s="40"/>
      <c r="CV665" s="42"/>
      <c r="CW665" s="40"/>
      <c r="CX665" s="42"/>
      <c r="CY665" s="40"/>
      <c r="CZ665" s="42"/>
      <c r="DA665" s="40"/>
      <c r="DB665" s="42"/>
      <c r="DC665" s="40"/>
      <c r="DD665" s="42"/>
      <c r="DE665" s="40"/>
      <c r="DF665" s="42"/>
      <c r="DG665" s="42"/>
      <c r="DH665" s="42"/>
    </row>
    <row r="666" spans="3:112">
      <c r="C666" s="147"/>
      <c r="D666" s="146"/>
      <c r="E666" s="147"/>
      <c r="F666" s="42"/>
      <c r="G666" s="151"/>
      <c r="H666" s="151"/>
      <c r="I666" s="151"/>
      <c r="J666" s="151"/>
      <c r="K666" s="151"/>
      <c r="L666" s="151"/>
      <c r="M666" s="151"/>
      <c r="N666" s="151"/>
      <c r="O666" s="45"/>
      <c r="P666" s="40"/>
      <c r="Q666" s="183"/>
      <c r="R666" s="40"/>
      <c r="S666" s="40"/>
      <c r="T666" s="40"/>
      <c r="U666" s="40"/>
      <c r="V666" s="40"/>
      <c r="W666" s="152"/>
      <c r="X666" s="153"/>
      <c r="Y666" s="70"/>
      <c r="Z666" s="157"/>
      <c r="AA666" s="157"/>
      <c r="AB666" s="45"/>
      <c r="AC666" s="145"/>
      <c r="AD666" s="40"/>
      <c r="AE666" s="42"/>
      <c r="AF666" s="42"/>
      <c r="AG666" s="42"/>
      <c r="AH666" s="146"/>
      <c r="AI666" s="42"/>
      <c r="AJ666" s="146"/>
      <c r="AK666" s="42"/>
      <c r="AL666" s="42"/>
      <c r="AM666" s="42"/>
      <c r="AN666" s="42"/>
      <c r="AO666" s="42"/>
      <c r="AP666" s="42"/>
      <c r="AQ666" s="42"/>
      <c r="AR666" s="40"/>
      <c r="AS666" s="42"/>
      <c r="AT666" s="40"/>
      <c r="AU666" s="42"/>
      <c r="AV666" s="40"/>
      <c r="AW666" s="42"/>
      <c r="AX666" s="40"/>
      <c r="AY666" s="42"/>
      <c r="AZ666" s="40"/>
      <c r="BA666" s="42"/>
      <c r="BB666" s="40"/>
      <c r="BC666" s="42"/>
      <c r="BD666" s="42"/>
      <c r="BE666" s="42"/>
      <c r="BF666" s="147"/>
      <c r="BG666" s="146"/>
      <c r="BH666" s="147"/>
      <c r="BI666" s="42"/>
      <c r="BJ666" s="151"/>
      <c r="BK666" s="151"/>
      <c r="BL666" s="151"/>
      <c r="BM666" s="151"/>
      <c r="BN666" s="151"/>
      <c r="BO666" s="151"/>
      <c r="BP666" s="151"/>
      <c r="BQ666" s="151"/>
      <c r="BR666" s="45"/>
      <c r="BS666" s="40"/>
      <c r="BT666" s="40"/>
      <c r="BU666" s="40"/>
      <c r="BV666" s="40"/>
      <c r="BW666" s="40"/>
      <c r="BX666" s="40"/>
      <c r="BY666" s="40"/>
      <c r="BZ666" s="152"/>
      <c r="CA666" s="153"/>
      <c r="CB666" s="70"/>
      <c r="CC666" s="157"/>
      <c r="CD666" s="157"/>
      <c r="CE666" s="45"/>
      <c r="CF666" s="145"/>
      <c r="CG666" s="40"/>
      <c r="CH666" s="42"/>
      <c r="CI666" s="42"/>
      <c r="CJ666" s="42"/>
      <c r="CK666" s="146"/>
      <c r="CL666" s="42"/>
      <c r="CM666" s="146"/>
      <c r="CN666" s="42"/>
      <c r="CO666" s="42"/>
      <c r="CP666" s="42"/>
      <c r="CQ666" s="42"/>
      <c r="CR666" s="42"/>
      <c r="CS666" s="42"/>
      <c r="CT666" s="42"/>
      <c r="CU666" s="40"/>
      <c r="CV666" s="42"/>
      <c r="CW666" s="40"/>
      <c r="CX666" s="42"/>
      <c r="CY666" s="40"/>
      <c r="CZ666" s="42"/>
      <c r="DA666" s="40"/>
      <c r="DB666" s="42"/>
      <c r="DC666" s="40"/>
      <c r="DD666" s="42"/>
      <c r="DE666" s="40"/>
      <c r="DF666" s="42"/>
      <c r="DG666" s="42"/>
      <c r="DH666" s="42"/>
    </row>
    <row r="667" spans="3:112">
      <c r="C667" s="147"/>
      <c r="D667" s="146"/>
      <c r="E667" s="147"/>
      <c r="F667" s="42"/>
      <c r="G667" s="151"/>
      <c r="H667" s="151"/>
      <c r="I667" s="151"/>
      <c r="J667" s="151"/>
      <c r="K667" s="151"/>
      <c r="L667" s="151"/>
      <c r="M667" s="151"/>
      <c r="N667" s="151"/>
      <c r="O667" s="45"/>
      <c r="P667" s="40"/>
      <c r="Q667" s="183"/>
      <c r="R667" s="40"/>
      <c r="S667" s="40"/>
      <c r="T667" s="40"/>
      <c r="U667" s="40"/>
      <c r="V667" s="40"/>
      <c r="W667" s="152"/>
      <c r="X667" s="153"/>
      <c r="Y667" s="70"/>
      <c r="Z667" s="157"/>
      <c r="AA667" s="157"/>
      <c r="AB667" s="45"/>
      <c r="AC667" s="145"/>
      <c r="AD667" s="40"/>
      <c r="AE667" s="42"/>
      <c r="AF667" s="42"/>
      <c r="AG667" s="42"/>
      <c r="AH667" s="146"/>
      <c r="AI667" s="42"/>
      <c r="AJ667" s="146"/>
      <c r="AK667" s="42"/>
      <c r="AL667" s="42"/>
      <c r="AM667" s="42"/>
      <c r="AN667" s="42"/>
      <c r="AO667" s="42"/>
      <c r="AP667" s="42"/>
      <c r="AQ667" s="42"/>
      <c r="AR667" s="40"/>
      <c r="AS667" s="42"/>
      <c r="AT667" s="40"/>
      <c r="AU667" s="42"/>
      <c r="AV667" s="40"/>
      <c r="AW667" s="42"/>
      <c r="AX667" s="40"/>
      <c r="AY667" s="42"/>
      <c r="AZ667" s="40"/>
      <c r="BA667" s="42"/>
      <c r="BB667" s="40"/>
      <c r="BC667" s="42"/>
      <c r="BD667" s="42"/>
      <c r="BE667" s="42"/>
      <c r="BF667" s="147"/>
      <c r="BG667" s="146"/>
      <c r="BH667" s="147"/>
      <c r="BI667" s="42"/>
      <c r="BJ667" s="151"/>
      <c r="BK667" s="151"/>
      <c r="BL667" s="151"/>
      <c r="BM667" s="151"/>
      <c r="BN667" s="151"/>
      <c r="BO667" s="151"/>
      <c r="BP667" s="151"/>
      <c r="BQ667" s="151"/>
      <c r="BR667" s="45"/>
      <c r="BS667" s="40"/>
      <c r="BT667" s="40"/>
      <c r="BU667" s="40"/>
      <c r="BV667" s="40"/>
      <c r="BW667" s="40"/>
      <c r="BX667" s="40"/>
      <c r="BY667" s="40"/>
      <c r="BZ667" s="152"/>
      <c r="CA667" s="153"/>
      <c r="CB667" s="70"/>
      <c r="CC667" s="157"/>
      <c r="CD667" s="157"/>
      <c r="CE667" s="45"/>
      <c r="CF667" s="145"/>
      <c r="CG667" s="40"/>
      <c r="CH667" s="42"/>
      <c r="CI667" s="42"/>
      <c r="CJ667" s="42"/>
      <c r="CK667" s="146"/>
      <c r="CL667" s="42"/>
      <c r="CM667" s="146"/>
      <c r="CN667" s="42"/>
      <c r="CO667" s="42"/>
      <c r="CP667" s="42"/>
      <c r="CQ667" s="42"/>
      <c r="CR667" s="42"/>
      <c r="CS667" s="42"/>
      <c r="CT667" s="42"/>
      <c r="CU667" s="40"/>
      <c r="CV667" s="42"/>
      <c r="CW667" s="40"/>
      <c r="CX667" s="42"/>
      <c r="CY667" s="40"/>
      <c r="CZ667" s="42"/>
      <c r="DA667" s="40"/>
      <c r="DB667" s="42"/>
      <c r="DC667" s="40"/>
      <c r="DD667" s="42"/>
      <c r="DE667" s="40"/>
      <c r="DF667" s="42"/>
      <c r="DG667" s="42"/>
      <c r="DH667" s="42"/>
    </row>
    <row r="668" spans="3:112">
      <c r="C668" s="147"/>
      <c r="D668" s="146"/>
      <c r="E668" s="147"/>
      <c r="F668" s="42"/>
      <c r="G668" s="151"/>
      <c r="H668" s="151"/>
      <c r="I668" s="151"/>
      <c r="J668" s="151"/>
      <c r="K668" s="151"/>
      <c r="L668" s="151"/>
      <c r="M668" s="151"/>
      <c r="N668" s="151"/>
      <c r="O668" s="45"/>
      <c r="P668" s="40"/>
      <c r="Q668" s="183"/>
      <c r="R668" s="40"/>
      <c r="S668" s="40"/>
      <c r="T668" s="40"/>
      <c r="U668" s="40"/>
      <c r="V668" s="40"/>
      <c r="W668" s="152"/>
      <c r="X668" s="153"/>
      <c r="Y668" s="70"/>
      <c r="Z668" s="157"/>
      <c r="AA668" s="157"/>
      <c r="AB668" s="45"/>
      <c r="AC668" s="145"/>
      <c r="AD668" s="40"/>
      <c r="AE668" s="42"/>
      <c r="AF668" s="42"/>
      <c r="AG668" s="42"/>
      <c r="AH668" s="146"/>
      <c r="AI668" s="42"/>
      <c r="AJ668" s="146"/>
      <c r="AK668" s="42"/>
      <c r="AL668" s="42"/>
      <c r="AM668" s="42"/>
      <c r="AN668" s="42"/>
      <c r="AO668" s="42"/>
      <c r="AP668" s="42"/>
      <c r="AQ668" s="42"/>
      <c r="AR668" s="40"/>
      <c r="AS668" s="42"/>
      <c r="AT668" s="40"/>
      <c r="AU668" s="42"/>
      <c r="AV668" s="40"/>
      <c r="AW668" s="42"/>
      <c r="AX668" s="40"/>
      <c r="AY668" s="42"/>
      <c r="AZ668" s="40"/>
      <c r="BA668" s="42"/>
      <c r="BB668" s="40"/>
      <c r="BC668" s="42"/>
      <c r="BD668" s="42"/>
      <c r="BE668" s="42"/>
      <c r="BF668" s="147"/>
      <c r="BG668" s="146"/>
      <c r="BH668" s="147"/>
      <c r="BI668" s="42"/>
      <c r="BJ668" s="151"/>
      <c r="BK668" s="151"/>
      <c r="BL668" s="151"/>
      <c r="BM668" s="151"/>
      <c r="BN668" s="151"/>
      <c r="BO668" s="151"/>
      <c r="BP668" s="151"/>
      <c r="BQ668" s="151"/>
      <c r="BR668" s="45"/>
      <c r="BS668" s="40"/>
      <c r="BT668" s="40"/>
      <c r="BU668" s="40"/>
      <c r="BV668" s="40"/>
      <c r="BW668" s="40"/>
      <c r="BX668" s="40"/>
      <c r="BY668" s="40"/>
      <c r="BZ668" s="152"/>
      <c r="CA668" s="153"/>
      <c r="CB668" s="70"/>
      <c r="CC668" s="157"/>
      <c r="CD668" s="157"/>
      <c r="CE668" s="45"/>
      <c r="CF668" s="145"/>
      <c r="CG668" s="40"/>
      <c r="CH668" s="42"/>
      <c r="CI668" s="42"/>
      <c r="CJ668" s="42"/>
      <c r="CK668" s="146"/>
      <c r="CL668" s="42"/>
      <c r="CM668" s="146"/>
      <c r="CN668" s="42"/>
      <c r="CO668" s="42"/>
      <c r="CP668" s="42"/>
      <c r="CQ668" s="42"/>
      <c r="CR668" s="42"/>
      <c r="CS668" s="42"/>
      <c r="CT668" s="42"/>
      <c r="CU668" s="40"/>
      <c r="CV668" s="42"/>
      <c r="CW668" s="40"/>
      <c r="CX668" s="42"/>
      <c r="CY668" s="40"/>
      <c r="CZ668" s="42"/>
      <c r="DA668" s="40"/>
      <c r="DB668" s="42"/>
      <c r="DC668" s="40"/>
      <c r="DD668" s="42"/>
      <c r="DE668" s="40"/>
      <c r="DF668" s="42"/>
      <c r="DG668" s="42"/>
      <c r="DH668" s="42"/>
    </row>
    <row r="669" spans="3:112">
      <c r="C669" s="147"/>
      <c r="D669" s="146"/>
      <c r="E669" s="147"/>
      <c r="F669" s="42"/>
      <c r="G669" s="151"/>
      <c r="H669" s="151"/>
      <c r="I669" s="151"/>
      <c r="J669" s="151"/>
      <c r="K669" s="151"/>
      <c r="L669" s="151"/>
      <c r="M669" s="151"/>
      <c r="N669" s="151"/>
      <c r="O669" s="45"/>
      <c r="P669" s="40"/>
      <c r="Q669" s="183"/>
      <c r="R669" s="40"/>
      <c r="S669" s="40"/>
      <c r="T669" s="40"/>
      <c r="U669" s="40"/>
      <c r="V669" s="40"/>
      <c r="W669" s="152"/>
      <c r="X669" s="153"/>
      <c r="Y669" s="70"/>
      <c r="Z669" s="157"/>
      <c r="AA669" s="157"/>
      <c r="AB669" s="45"/>
      <c r="AC669" s="145"/>
      <c r="AD669" s="40"/>
      <c r="AE669" s="42"/>
      <c r="AF669" s="42"/>
      <c r="AG669" s="42"/>
      <c r="AH669" s="146"/>
      <c r="AI669" s="42"/>
      <c r="AJ669" s="146"/>
      <c r="AK669" s="42"/>
      <c r="AL669" s="42"/>
      <c r="AM669" s="42"/>
      <c r="AN669" s="42"/>
      <c r="AO669" s="42"/>
      <c r="AP669" s="42"/>
      <c r="AQ669" s="42"/>
      <c r="AR669" s="40"/>
      <c r="AS669" s="42"/>
      <c r="AT669" s="40"/>
      <c r="AU669" s="42"/>
      <c r="AV669" s="40"/>
      <c r="AW669" s="42"/>
      <c r="AX669" s="40"/>
      <c r="AY669" s="42"/>
      <c r="AZ669" s="40"/>
      <c r="BA669" s="42"/>
      <c r="BB669" s="40"/>
      <c r="BC669" s="42"/>
      <c r="BD669" s="42"/>
      <c r="BE669" s="42"/>
      <c r="BF669" s="147"/>
      <c r="BG669" s="146"/>
      <c r="BH669" s="147"/>
      <c r="BI669" s="42"/>
      <c r="BJ669" s="151"/>
      <c r="BK669" s="151"/>
      <c r="BL669" s="151"/>
      <c r="BM669" s="151"/>
      <c r="BN669" s="151"/>
      <c r="BO669" s="151"/>
      <c r="BP669" s="151"/>
      <c r="BQ669" s="151"/>
      <c r="BR669" s="45"/>
      <c r="BS669" s="40"/>
      <c r="BT669" s="40"/>
      <c r="BU669" s="40"/>
      <c r="BV669" s="40"/>
      <c r="BW669" s="40"/>
      <c r="BX669" s="40"/>
      <c r="BY669" s="40"/>
      <c r="BZ669" s="152"/>
      <c r="CA669" s="153"/>
      <c r="CB669" s="70"/>
      <c r="CC669" s="157"/>
      <c r="CD669" s="157"/>
      <c r="CE669" s="45"/>
      <c r="CF669" s="145"/>
      <c r="CG669" s="40"/>
      <c r="CH669" s="42"/>
      <c r="CI669" s="42"/>
      <c r="CJ669" s="42"/>
      <c r="CK669" s="146"/>
      <c r="CL669" s="42"/>
      <c r="CM669" s="146"/>
      <c r="CN669" s="42"/>
      <c r="CO669" s="42"/>
      <c r="CP669" s="42"/>
      <c r="CQ669" s="42"/>
      <c r="CR669" s="42"/>
      <c r="CS669" s="42"/>
      <c r="CT669" s="42"/>
      <c r="CU669" s="40"/>
      <c r="CV669" s="42"/>
      <c r="CW669" s="40"/>
      <c r="CX669" s="42"/>
      <c r="CY669" s="40"/>
      <c r="CZ669" s="42"/>
      <c r="DA669" s="40"/>
      <c r="DB669" s="42"/>
      <c r="DC669" s="40"/>
      <c r="DD669" s="42"/>
      <c r="DE669" s="40"/>
      <c r="DF669" s="42"/>
      <c r="DG669" s="42"/>
      <c r="DH669" s="42"/>
    </row>
    <row r="670" spans="3:112">
      <c r="C670" s="147"/>
      <c r="D670" s="146"/>
      <c r="E670" s="147"/>
      <c r="F670" s="42"/>
      <c r="G670" s="151"/>
      <c r="H670" s="151"/>
      <c r="I670" s="151"/>
      <c r="J670" s="151"/>
      <c r="K670" s="151"/>
      <c r="L670" s="151"/>
      <c r="M670" s="151"/>
      <c r="N670" s="151"/>
      <c r="O670" s="45"/>
      <c r="P670" s="40"/>
      <c r="Q670" s="183"/>
      <c r="R670" s="40"/>
      <c r="S670" s="40"/>
      <c r="T670" s="40"/>
      <c r="U670" s="40"/>
      <c r="V670" s="40"/>
      <c r="W670" s="152"/>
      <c r="X670" s="153"/>
      <c r="Y670" s="70"/>
      <c r="Z670" s="157"/>
      <c r="AA670" s="157"/>
      <c r="AB670" s="45"/>
      <c r="AC670" s="145"/>
      <c r="AD670" s="40"/>
      <c r="AE670" s="42"/>
      <c r="AF670" s="42"/>
      <c r="AG670" s="42"/>
      <c r="AH670" s="146"/>
      <c r="AI670" s="42"/>
      <c r="AJ670" s="146"/>
      <c r="AK670" s="42"/>
      <c r="AL670" s="42"/>
      <c r="AM670" s="42"/>
      <c r="AN670" s="42"/>
      <c r="AO670" s="42"/>
      <c r="AP670" s="42"/>
      <c r="AQ670" s="42"/>
      <c r="AR670" s="40"/>
      <c r="AS670" s="42"/>
      <c r="AT670" s="40"/>
      <c r="AU670" s="42"/>
      <c r="AV670" s="40"/>
      <c r="AW670" s="42"/>
      <c r="AX670" s="40"/>
      <c r="AY670" s="42"/>
      <c r="AZ670" s="40"/>
      <c r="BA670" s="42"/>
      <c r="BB670" s="40"/>
      <c r="BC670" s="42"/>
      <c r="BD670" s="42"/>
      <c r="BE670" s="42"/>
      <c r="BF670" s="147"/>
      <c r="BG670" s="146"/>
      <c r="BH670" s="147"/>
      <c r="BI670" s="42"/>
      <c r="BJ670" s="151"/>
      <c r="BK670" s="151"/>
      <c r="BL670" s="151"/>
      <c r="BM670" s="151"/>
      <c r="BN670" s="151"/>
      <c r="BO670" s="151"/>
      <c r="BP670" s="151"/>
      <c r="BQ670" s="151"/>
      <c r="BR670" s="45"/>
      <c r="BS670" s="40"/>
      <c r="BT670" s="40"/>
      <c r="BU670" s="40"/>
      <c r="BV670" s="40"/>
      <c r="BW670" s="40"/>
      <c r="BX670" s="40"/>
      <c r="BY670" s="40"/>
      <c r="BZ670" s="152"/>
      <c r="CA670" s="153"/>
      <c r="CB670" s="70"/>
      <c r="CC670" s="157"/>
      <c r="CD670" s="157"/>
      <c r="CE670" s="45"/>
      <c r="CF670" s="145"/>
      <c r="CG670" s="40"/>
      <c r="CH670" s="42"/>
      <c r="CI670" s="42"/>
      <c r="CJ670" s="42"/>
      <c r="CK670" s="146"/>
      <c r="CL670" s="42"/>
      <c r="CM670" s="146"/>
      <c r="CN670" s="42"/>
      <c r="CO670" s="42"/>
      <c r="CP670" s="42"/>
      <c r="CQ670" s="42"/>
      <c r="CR670" s="42"/>
      <c r="CS670" s="42"/>
      <c r="CT670" s="42"/>
      <c r="CU670" s="40"/>
      <c r="CV670" s="42"/>
      <c r="CW670" s="40"/>
      <c r="CX670" s="42"/>
      <c r="CY670" s="40"/>
      <c r="CZ670" s="42"/>
      <c r="DA670" s="40"/>
      <c r="DB670" s="42"/>
      <c r="DC670" s="40"/>
      <c r="DD670" s="42"/>
      <c r="DE670" s="40"/>
      <c r="DF670" s="42"/>
      <c r="DG670" s="42"/>
      <c r="DH670" s="42"/>
    </row>
    <row r="671" spans="3:112">
      <c r="C671" s="147"/>
      <c r="D671" s="146"/>
      <c r="E671" s="147"/>
      <c r="F671" s="42"/>
      <c r="G671" s="151"/>
      <c r="H671" s="151"/>
      <c r="I671" s="151"/>
      <c r="J671" s="151"/>
      <c r="K671" s="151"/>
      <c r="L671" s="151"/>
      <c r="M671" s="151"/>
      <c r="N671" s="151"/>
      <c r="O671" s="45"/>
      <c r="P671" s="40"/>
      <c r="Q671" s="183"/>
      <c r="R671" s="40"/>
      <c r="S671" s="40"/>
      <c r="T671" s="40"/>
      <c r="U671" s="40"/>
      <c r="V671" s="40"/>
      <c r="W671" s="152"/>
      <c r="X671" s="153"/>
      <c r="Y671" s="70"/>
      <c r="Z671" s="157"/>
      <c r="AA671" s="157"/>
      <c r="AB671" s="45"/>
      <c r="AC671" s="145"/>
      <c r="AD671" s="40"/>
      <c r="AE671" s="42"/>
      <c r="AF671" s="42"/>
      <c r="AG671" s="42"/>
      <c r="AH671" s="146"/>
      <c r="AI671" s="42"/>
      <c r="AJ671" s="146"/>
      <c r="AK671" s="42"/>
      <c r="AL671" s="42"/>
      <c r="AM671" s="42"/>
      <c r="AN671" s="42"/>
      <c r="AO671" s="42"/>
      <c r="AP671" s="42"/>
      <c r="AQ671" s="42"/>
      <c r="AR671" s="40"/>
      <c r="AS671" s="42"/>
      <c r="AT671" s="40"/>
      <c r="AU671" s="42"/>
      <c r="AV671" s="40"/>
      <c r="AW671" s="42"/>
      <c r="AX671" s="40"/>
      <c r="AY671" s="42"/>
      <c r="AZ671" s="40"/>
      <c r="BA671" s="42"/>
      <c r="BB671" s="40"/>
      <c r="BC671" s="42"/>
      <c r="BD671" s="42"/>
      <c r="BE671" s="42"/>
      <c r="BF671" s="147"/>
      <c r="BG671" s="146"/>
      <c r="BH671" s="147"/>
      <c r="BI671" s="42"/>
      <c r="BJ671" s="151"/>
      <c r="BK671" s="151"/>
      <c r="BL671" s="151"/>
      <c r="BM671" s="151"/>
      <c r="BN671" s="151"/>
      <c r="BO671" s="151"/>
      <c r="BP671" s="151"/>
      <c r="BQ671" s="151"/>
      <c r="BR671" s="45"/>
      <c r="BS671" s="40"/>
      <c r="BT671" s="40"/>
      <c r="BU671" s="40"/>
      <c r="BV671" s="40"/>
      <c r="BW671" s="40"/>
      <c r="BX671" s="40"/>
      <c r="BY671" s="40"/>
      <c r="BZ671" s="152"/>
      <c r="CA671" s="153"/>
      <c r="CB671" s="70"/>
      <c r="CC671" s="157"/>
      <c r="CD671" s="157"/>
      <c r="CE671" s="45"/>
      <c r="CF671" s="145"/>
      <c r="CG671" s="40"/>
      <c r="CH671" s="42"/>
      <c r="CI671" s="42"/>
      <c r="CJ671" s="42"/>
      <c r="CK671" s="146"/>
      <c r="CL671" s="42"/>
      <c r="CM671" s="146"/>
      <c r="CN671" s="42"/>
      <c r="CO671" s="42"/>
      <c r="CP671" s="42"/>
      <c r="CQ671" s="42"/>
      <c r="CR671" s="42"/>
      <c r="CS671" s="42"/>
      <c r="CT671" s="42"/>
      <c r="CU671" s="40"/>
      <c r="CV671" s="42"/>
      <c r="CW671" s="40"/>
      <c r="CX671" s="42"/>
      <c r="CY671" s="40"/>
      <c r="CZ671" s="42"/>
      <c r="DA671" s="40"/>
      <c r="DB671" s="42"/>
      <c r="DC671" s="40"/>
      <c r="DD671" s="42"/>
      <c r="DE671" s="40"/>
      <c r="DF671" s="42"/>
      <c r="DG671" s="42"/>
      <c r="DH671" s="42"/>
    </row>
    <row r="672" spans="3:112">
      <c r="C672" s="147"/>
      <c r="D672" s="146"/>
      <c r="E672" s="147"/>
      <c r="F672" s="42"/>
      <c r="G672" s="151"/>
      <c r="H672" s="151"/>
      <c r="I672" s="151"/>
      <c r="J672" s="151"/>
      <c r="K672" s="151"/>
      <c r="L672" s="151"/>
      <c r="M672" s="151"/>
      <c r="N672" s="151"/>
      <c r="O672" s="45"/>
      <c r="P672" s="40"/>
      <c r="Q672" s="183"/>
      <c r="R672" s="40"/>
      <c r="S672" s="40"/>
      <c r="T672" s="40"/>
      <c r="U672" s="40"/>
      <c r="V672" s="40"/>
      <c r="W672" s="152"/>
      <c r="X672" s="153"/>
      <c r="Y672" s="70"/>
      <c r="Z672" s="157"/>
      <c r="AA672" s="157"/>
      <c r="AB672" s="45"/>
      <c r="AC672" s="145"/>
      <c r="AD672" s="40"/>
      <c r="AE672" s="42"/>
      <c r="AF672" s="42"/>
      <c r="AG672" s="42"/>
      <c r="AH672" s="146"/>
      <c r="AI672" s="42"/>
      <c r="AJ672" s="146"/>
      <c r="AK672" s="42"/>
      <c r="AL672" s="42"/>
      <c r="AM672" s="42"/>
      <c r="AN672" s="42"/>
      <c r="AO672" s="42"/>
      <c r="AP672" s="42"/>
      <c r="AQ672" s="42"/>
      <c r="AR672" s="40"/>
      <c r="AS672" s="42"/>
      <c r="AT672" s="40"/>
      <c r="AU672" s="42"/>
      <c r="AV672" s="40"/>
      <c r="AW672" s="42"/>
      <c r="AX672" s="40"/>
      <c r="AY672" s="42"/>
      <c r="AZ672" s="40"/>
      <c r="BA672" s="42"/>
      <c r="BB672" s="40"/>
      <c r="BC672" s="42"/>
      <c r="BD672" s="42"/>
      <c r="BE672" s="42"/>
      <c r="BF672" s="147"/>
      <c r="BG672" s="146"/>
      <c r="BH672" s="147"/>
      <c r="BI672" s="42"/>
      <c r="BJ672" s="151"/>
      <c r="BK672" s="151"/>
      <c r="BL672" s="151"/>
      <c r="BM672" s="151"/>
      <c r="BN672" s="151"/>
      <c r="BO672" s="151"/>
      <c r="BP672" s="151"/>
      <c r="BQ672" s="151"/>
      <c r="BR672" s="45"/>
      <c r="BS672" s="40"/>
      <c r="BT672" s="40"/>
      <c r="BU672" s="40"/>
      <c r="BV672" s="40"/>
      <c r="BW672" s="40"/>
      <c r="BX672" s="40"/>
      <c r="BY672" s="40"/>
      <c r="BZ672" s="152"/>
      <c r="CA672" s="153"/>
      <c r="CB672" s="70"/>
      <c r="CC672" s="157"/>
      <c r="CD672" s="157"/>
      <c r="CE672" s="45"/>
      <c r="CF672" s="145"/>
      <c r="CG672" s="40"/>
      <c r="CH672" s="42"/>
      <c r="CI672" s="42"/>
      <c r="CJ672" s="42"/>
      <c r="CK672" s="146"/>
      <c r="CL672" s="42"/>
      <c r="CM672" s="146"/>
      <c r="CN672" s="42"/>
      <c r="CO672" s="42"/>
      <c r="CP672" s="42"/>
      <c r="CQ672" s="42"/>
      <c r="CR672" s="42"/>
      <c r="CS672" s="42"/>
      <c r="CT672" s="42"/>
      <c r="CU672" s="40"/>
      <c r="CV672" s="42"/>
      <c r="CW672" s="40"/>
      <c r="CX672" s="42"/>
      <c r="CY672" s="40"/>
      <c r="CZ672" s="42"/>
      <c r="DA672" s="40"/>
      <c r="DB672" s="42"/>
      <c r="DC672" s="40"/>
      <c r="DD672" s="42"/>
      <c r="DE672" s="40"/>
      <c r="DF672" s="42"/>
      <c r="DG672" s="42"/>
      <c r="DH672" s="42"/>
    </row>
    <row r="673" spans="3:112">
      <c r="C673" s="147"/>
      <c r="D673" s="146"/>
      <c r="E673" s="147"/>
      <c r="F673" s="42"/>
      <c r="G673" s="151"/>
      <c r="H673" s="151"/>
      <c r="I673" s="151"/>
      <c r="J673" s="151"/>
      <c r="K673" s="151"/>
      <c r="L673" s="151"/>
      <c r="M673" s="151"/>
      <c r="N673" s="151"/>
      <c r="O673" s="45"/>
      <c r="P673" s="40"/>
      <c r="Q673" s="183"/>
      <c r="R673" s="40"/>
      <c r="S673" s="40"/>
      <c r="T673" s="40"/>
      <c r="U673" s="40"/>
      <c r="V673" s="40"/>
      <c r="W673" s="152"/>
      <c r="X673" s="153"/>
      <c r="Y673" s="70"/>
      <c r="Z673" s="157"/>
      <c r="AA673" s="157"/>
      <c r="AB673" s="45"/>
      <c r="AC673" s="145"/>
      <c r="AD673" s="40"/>
      <c r="AE673" s="42"/>
      <c r="AF673" s="42"/>
      <c r="AG673" s="42"/>
      <c r="AH673" s="146"/>
      <c r="AI673" s="42"/>
      <c r="AJ673" s="146"/>
      <c r="AK673" s="42"/>
      <c r="AL673" s="42"/>
      <c r="AM673" s="42"/>
      <c r="AN673" s="42"/>
      <c r="AO673" s="42"/>
      <c r="AP673" s="42"/>
      <c r="AQ673" s="42"/>
      <c r="AR673" s="40"/>
      <c r="AS673" s="42"/>
      <c r="AT673" s="40"/>
      <c r="AU673" s="42"/>
      <c r="AV673" s="40"/>
      <c r="AW673" s="42"/>
      <c r="AX673" s="40"/>
      <c r="AY673" s="42"/>
      <c r="AZ673" s="40"/>
      <c r="BA673" s="42"/>
      <c r="BB673" s="40"/>
      <c r="BC673" s="42"/>
      <c r="BD673" s="42"/>
      <c r="BE673" s="42"/>
      <c r="BF673" s="147"/>
      <c r="BG673" s="146"/>
      <c r="BH673" s="147"/>
      <c r="BI673" s="42"/>
      <c r="BJ673" s="151"/>
      <c r="BK673" s="151"/>
      <c r="BL673" s="151"/>
      <c r="BM673" s="151"/>
      <c r="BN673" s="151"/>
      <c r="BO673" s="151"/>
      <c r="BP673" s="151"/>
      <c r="BQ673" s="151"/>
      <c r="BR673" s="45"/>
      <c r="BS673" s="40"/>
      <c r="BT673" s="40"/>
      <c r="BU673" s="40"/>
      <c r="BV673" s="40"/>
      <c r="BW673" s="40"/>
      <c r="BX673" s="40"/>
      <c r="BY673" s="40"/>
      <c r="BZ673" s="152"/>
      <c r="CA673" s="153"/>
      <c r="CB673" s="70"/>
      <c r="CC673" s="157"/>
      <c r="CD673" s="157"/>
      <c r="CE673" s="45"/>
      <c r="CF673" s="145"/>
      <c r="CG673" s="40"/>
      <c r="CH673" s="42"/>
      <c r="CI673" s="42"/>
      <c r="CJ673" s="42"/>
      <c r="CK673" s="146"/>
      <c r="CL673" s="42"/>
      <c r="CM673" s="146"/>
      <c r="CN673" s="42"/>
      <c r="CO673" s="42"/>
      <c r="CP673" s="42"/>
      <c r="CQ673" s="42"/>
      <c r="CR673" s="42"/>
      <c r="CS673" s="42"/>
      <c r="CT673" s="42"/>
      <c r="CU673" s="40"/>
      <c r="CV673" s="42"/>
      <c r="CW673" s="40"/>
      <c r="CX673" s="42"/>
      <c r="CY673" s="40"/>
      <c r="CZ673" s="42"/>
      <c r="DA673" s="40"/>
      <c r="DB673" s="42"/>
      <c r="DC673" s="40"/>
      <c r="DD673" s="42"/>
      <c r="DE673" s="40"/>
      <c r="DF673" s="42"/>
      <c r="DG673" s="42"/>
      <c r="DH673" s="42"/>
    </row>
    <row r="674" spans="3:112">
      <c r="C674" s="147"/>
      <c r="D674" s="146"/>
      <c r="E674" s="147"/>
      <c r="F674" s="42"/>
      <c r="G674" s="151"/>
      <c r="H674" s="151"/>
      <c r="I674" s="151"/>
      <c r="J674" s="151"/>
      <c r="K674" s="151"/>
      <c r="L674" s="151"/>
      <c r="M674" s="151"/>
      <c r="N674" s="151"/>
      <c r="O674" s="45"/>
      <c r="P674" s="40"/>
      <c r="Q674" s="183"/>
      <c r="R674" s="40"/>
      <c r="S674" s="40"/>
      <c r="T674" s="40"/>
      <c r="U674" s="40"/>
      <c r="V674" s="40"/>
      <c r="W674" s="152"/>
      <c r="X674" s="153"/>
      <c r="Y674" s="70"/>
      <c r="Z674" s="157"/>
      <c r="AA674" s="157"/>
      <c r="AB674" s="45"/>
      <c r="AC674" s="145"/>
      <c r="AD674" s="40"/>
      <c r="AE674" s="42"/>
      <c r="AF674" s="42"/>
      <c r="AG674" s="42"/>
      <c r="AH674" s="146"/>
      <c r="AI674" s="42"/>
      <c r="AJ674" s="146"/>
      <c r="AK674" s="42"/>
      <c r="AL674" s="42"/>
      <c r="AM674" s="42"/>
      <c r="AN674" s="42"/>
      <c r="AO674" s="42"/>
      <c r="AP674" s="42"/>
      <c r="AQ674" s="42"/>
      <c r="AR674" s="40"/>
      <c r="AS674" s="42"/>
      <c r="AT674" s="40"/>
      <c r="AU674" s="42"/>
      <c r="AV674" s="40"/>
      <c r="AW674" s="42"/>
      <c r="AX674" s="40"/>
      <c r="AY674" s="42"/>
      <c r="AZ674" s="40"/>
      <c r="BA674" s="42"/>
      <c r="BB674" s="40"/>
      <c r="BC674" s="42"/>
      <c r="BD674" s="42"/>
      <c r="BE674" s="42"/>
      <c r="BF674" s="147"/>
      <c r="BG674" s="146"/>
      <c r="BH674" s="147"/>
      <c r="BI674" s="42"/>
      <c r="BJ674" s="151"/>
      <c r="BK674" s="151"/>
      <c r="BL674" s="151"/>
      <c r="BM674" s="151"/>
      <c r="BN674" s="151"/>
      <c r="BO674" s="151"/>
      <c r="BP674" s="151"/>
      <c r="BQ674" s="151"/>
      <c r="BR674" s="45"/>
      <c r="BS674" s="40"/>
      <c r="BT674" s="40"/>
      <c r="BU674" s="40"/>
      <c r="BV674" s="40"/>
      <c r="BW674" s="40"/>
      <c r="BX674" s="40"/>
      <c r="BY674" s="40"/>
      <c r="BZ674" s="152"/>
      <c r="CA674" s="153"/>
      <c r="CB674" s="70"/>
      <c r="CC674" s="157"/>
      <c r="CD674" s="157"/>
      <c r="CE674" s="45"/>
      <c r="CF674" s="145"/>
      <c r="CG674" s="40"/>
      <c r="CH674" s="42"/>
      <c r="CI674" s="42"/>
      <c r="CJ674" s="42"/>
      <c r="CK674" s="146"/>
      <c r="CL674" s="42"/>
      <c r="CM674" s="146"/>
      <c r="CN674" s="42"/>
      <c r="CO674" s="42"/>
      <c r="CP674" s="42"/>
      <c r="CQ674" s="42"/>
      <c r="CR674" s="42"/>
      <c r="CS674" s="42"/>
      <c r="CT674" s="42"/>
      <c r="CU674" s="40"/>
      <c r="CV674" s="42"/>
      <c r="CW674" s="40"/>
      <c r="CX674" s="42"/>
      <c r="CY674" s="40"/>
      <c r="CZ674" s="42"/>
      <c r="DA674" s="40"/>
      <c r="DB674" s="42"/>
      <c r="DC674" s="40"/>
      <c r="DD674" s="42"/>
      <c r="DE674" s="40"/>
      <c r="DF674" s="42"/>
      <c r="DG674" s="42"/>
      <c r="DH674" s="42"/>
    </row>
    <row r="675" spans="3:112">
      <c r="C675" s="147"/>
      <c r="D675" s="146"/>
      <c r="E675" s="147"/>
      <c r="F675" s="42"/>
      <c r="G675" s="151"/>
      <c r="H675" s="151"/>
      <c r="I675" s="151"/>
      <c r="J675" s="151"/>
      <c r="K675" s="151"/>
      <c r="L675" s="151"/>
      <c r="M675" s="151"/>
      <c r="N675" s="151"/>
      <c r="O675" s="45"/>
      <c r="P675" s="40"/>
      <c r="Q675" s="183"/>
      <c r="R675" s="40"/>
      <c r="S675" s="40"/>
      <c r="T675" s="40"/>
      <c r="U675" s="40"/>
      <c r="V675" s="40"/>
      <c r="W675" s="152"/>
      <c r="X675" s="153"/>
      <c r="Y675" s="70"/>
      <c r="Z675" s="157"/>
      <c r="AA675" s="157"/>
      <c r="AB675" s="45"/>
      <c r="AC675" s="145"/>
      <c r="AD675" s="40"/>
      <c r="AE675" s="42"/>
      <c r="AF675" s="42"/>
      <c r="AG675" s="42"/>
      <c r="AH675" s="146"/>
      <c r="AI675" s="42"/>
      <c r="AJ675" s="146"/>
      <c r="AK675" s="42"/>
      <c r="AL675" s="42"/>
      <c r="AM675" s="42"/>
      <c r="AN675" s="42"/>
      <c r="AO675" s="42"/>
      <c r="AP675" s="42"/>
      <c r="AQ675" s="42"/>
      <c r="AR675" s="40"/>
      <c r="AS675" s="42"/>
      <c r="AT675" s="40"/>
      <c r="AU675" s="42"/>
      <c r="AV675" s="40"/>
      <c r="AW675" s="42"/>
      <c r="AX675" s="40"/>
      <c r="AY675" s="42"/>
      <c r="AZ675" s="40"/>
      <c r="BA675" s="42"/>
      <c r="BB675" s="40"/>
      <c r="BC675" s="42"/>
      <c r="BD675" s="42"/>
      <c r="BE675" s="42"/>
      <c r="BF675" s="147"/>
      <c r="BG675" s="146"/>
      <c r="BH675" s="147"/>
      <c r="BI675" s="42"/>
      <c r="BJ675" s="151"/>
      <c r="BK675" s="151"/>
      <c r="BL675" s="151"/>
      <c r="BM675" s="151"/>
      <c r="BN675" s="151"/>
      <c r="BO675" s="151"/>
      <c r="BP675" s="151"/>
      <c r="BQ675" s="151"/>
      <c r="BR675" s="45"/>
      <c r="BS675" s="40"/>
      <c r="BT675" s="40"/>
      <c r="BU675" s="40"/>
      <c r="BV675" s="40"/>
      <c r="BW675" s="40"/>
      <c r="BX675" s="40"/>
      <c r="BY675" s="40"/>
      <c r="BZ675" s="152"/>
      <c r="CA675" s="153"/>
      <c r="CB675" s="70"/>
      <c r="CC675" s="157"/>
      <c r="CD675" s="157"/>
      <c r="CE675" s="45"/>
      <c r="CF675" s="145"/>
      <c r="CG675" s="40"/>
      <c r="CH675" s="42"/>
      <c r="CI675" s="42"/>
      <c r="CJ675" s="42"/>
      <c r="CK675" s="146"/>
      <c r="CL675" s="42"/>
      <c r="CM675" s="146"/>
      <c r="CN675" s="42"/>
      <c r="CO675" s="42"/>
      <c r="CP675" s="42"/>
      <c r="CQ675" s="42"/>
      <c r="CR675" s="42"/>
      <c r="CS675" s="42"/>
      <c r="CT675" s="42"/>
      <c r="CU675" s="40"/>
      <c r="CV675" s="42"/>
      <c r="CW675" s="40"/>
      <c r="CX675" s="42"/>
      <c r="CY675" s="40"/>
      <c r="CZ675" s="42"/>
      <c r="DA675" s="40"/>
      <c r="DB675" s="42"/>
      <c r="DC675" s="40"/>
      <c r="DD675" s="42"/>
      <c r="DE675" s="40"/>
      <c r="DF675" s="42"/>
      <c r="DG675" s="42"/>
      <c r="DH675" s="42"/>
    </row>
    <row r="676" spans="3:112">
      <c r="C676" s="147"/>
      <c r="D676" s="146"/>
      <c r="E676" s="147"/>
      <c r="F676" s="42"/>
      <c r="G676" s="151"/>
      <c r="H676" s="151"/>
      <c r="I676" s="151"/>
      <c r="J676" s="151"/>
      <c r="K676" s="151"/>
      <c r="L676" s="151"/>
      <c r="M676" s="151"/>
      <c r="N676" s="151"/>
      <c r="O676" s="45"/>
      <c r="P676" s="40"/>
      <c r="Q676" s="183"/>
      <c r="R676" s="40"/>
      <c r="S676" s="40"/>
      <c r="T676" s="40"/>
      <c r="U676" s="40"/>
      <c r="V676" s="40"/>
      <c r="W676" s="152"/>
      <c r="X676" s="153"/>
      <c r="Y676" s="70"/>
      <c r="Z676" s="157"/>
      <c r="AA676" s="157"/>
      <c r="AB676" s="45"/>
      <c r="AC676" s="145"/>
      <c r="AD676" s="40"/>
      <c r="AE676" s="42"/>
      <c r="AF676" s="42"/>
      <c r="AG676" s="42"/>
      <c r="AH676" s="146"/>
      <c r="AI676" s="42"/>
      <c r="AJ676" s="146"/>
      <c r="AK676" s="42"/>
      <c r="AL676" s="42"/>
      <c r="AM676" s="42"/>
      <c r="AN676" s="42"/>
      <c r="AO676" s="42"/>
      <c r="AP676" s="42"/>
      <c r="AQ676" s="42"/>
      <c r="AR676" s="40"/>
      <c r="AS676" s="42"/>
      <c r="AT676" s="40"/>
      <c r="AU676" s="42"/>
      <c r="AV676" s="40"/>
      <c r="AW676" s="42"/>
      <c r="AX676" s="40"/>
      <c r="AY676" s="42"/>
      <c r="AZ676" s="40"/>
      <c r="BA676" s="42"/>
      <c r="BB676" s="40"/>
      <c r="BC676" s="42"/>
      <c r="BD676" s="42"/>
      <c r="BE676" s="42"/>
      <c r="BF676" s="147"/>
      <c r="BG676" s="146"/>
      <c r="BH676" s="147"/>
      <c r="BI676" s="42"/>
      <c r="BJ676" s="151"/>
      <c r="BK676" s="151"/>
      <c r="BL676" s="151"/>
      <c r="BM676" s="151"/>
      <c r="BN676" s="151"/>
      <c r="BO676" s="151"/>
      <c r="BP676" s="151"/>
      <c r="BQ676" s="151"/>
      <c r="BR676" s="45"/>
      <c r="BS676" s="40"/>
      <c r="BT676" s="40"/>
      <c r="BU676" s="40"/>
      <c r="BV676" s="40"/>
      <c r="BW676" s="40"/>
      <c r="BX676" s="40"/>
      <c r="BY676" s="40"/>
      <c r="BZ676" s="152"/>
      <c r="CA676" s="153"/>
      <c r="CB676" s="70"/>
      <c r="CC676" s="157"/>
      <c r="CD676" s="157"/>
      <c r="CE676" s="45"/>
      <c r="CF676" s="145"/>
      <c r="CG676" s="40"/>
      <c r="CH676" s="42"/>
      <c r="CI676" s="42"/>
      <c r="CJ676" s="42"/>
      <c r="CK676" s="146"/>
      <c r="CL676" s="42"/>
      <c r="CM676" s="146"/>
      <c r="CN676" s="42"/>
      <c r="CO676" s="42"/>
      <c r="CP676" s="42"/>
      <c r="CQ676" s="42"/>
      <c r="CR676" s="42"/>
      <c r="CS676" s="42"/>
      <c r="CT676" s="42"/>
      <c r="CU676" s="40"/>
      <c r="CV676" s="42"/>
      <c r="CW676" s="40"/>
      <c r="CX676" s="42"/>
      <c r="CY676" s="40"/>
      <c r="CZ676" s="42"/>
      <c r="DA676" s="40"/>
      <c r="DB676" s="42"/>
      <c r="DC676" s="40"/>
      <c r="DD676" s="42"/>
      <c r="DE676" s="40"/>
      <c r="DF676" s="42"/>
      <c r="DG676" s="42"/>
      <c r="DH676" s="42"/>
    </row>
    <row r="677" spans="3:112">
      <c r="C677" s="147"/>
      <c r="D677" s="146"/>
      <c r="E677" s="147"/>
      <c r="F677" s="42"/>
      <c r="G677" s="151"/>
      <c r="H677" s="151"/>
      <c r="I677" s="151"/>
      <c r="J677" s="151"/>
      <c r="K677" s="151"/>
      <c r="L677" s="151"/>
      <c r="M677" s="151"/>
      <c r="N677" s="151"/>
      <c r="O677" s="45"/>
      <c r="P677" s="40"/>
      <c r="Q677" s="183"/>
      <c r="R677" s="40"/>
      <c r="S677" s="40"/>
      <c r="T677" s="40"/>
      <c r="U677" s="40"/>
      <c r="V677" s="40"/>
      <c r="W677" s="152"/>
      <c r="X677" s="153"/>
      <c r="Y677" s="70"/>
      <c r="Z677" s="157"/>
      <c r="AA677" s="157"/>
      <c r="AB677" s="45"/>
      <c r="AC677" s="145"/>
      <c r="AD677" s="40"/>
      <c r="AE677" s="42"/>
      <c r="AF677" s="42"/>
      <c r="AG677" s="42"/>
      <c r="AH677" s="146"/>
      <c r="AI677" s="42"/>
      <c r="AJ677" s="146"/>
      <c r="AK677" s="42"/>
      <c r="AL677" s="42"/>
      <c r="AM677" s="42"/>
      <c r="AN677" s="42"/>
      <c r="AO677" s="42"/>
      <c r="AP677" s="42"/>
      <c r="AQ677" s="42"/>
      <c r="AR677" s="40"/>
      <c r="AS677" s="42"/>
      <c r="AT677" s="40"/>
      <c r="AU677" s="42"/>
      <c r="AV677" s="40"/>
      <c r="AW677" s="42"/>
      <c r="AX677" s="40"/>
      <c r="AY677" s="42"/>
      <c r="AZ677" s="40"/>
      <c r="BA677" s="42"/>
      <c r="BB677" s="40"/>
      <c r="BC677" s="42"/>
      <c r="BD677" s="42"/>
      <c r="BE677" s="42"/>
      <c r="BF677" s="147"/>
      <c r="BG677" s="146"/>
      <c r="BH677" s="147"/>
      <c r="BI677" s="42"/>
      <c r="BJ677" s="151"/>
      <c r="BK677" s="151"/>
      <c r="BL677" s="151"/>
      <c r="BM677" s="151"/>
      <c r="BN677" s="151"/>
      <c r="BO677" s="151"/>
      <c r="BP677" s="151"/>
      <c r="BQ677" s="151"/>
      <c r="BR677" s="45"/>
      <c r="BS677" s="40"/>
      <c r="BT677" s="40"/>
      <c r="BU677" s="40"/>
      <c r="BV677" s="40"/>
      <c r="BW677" s="40"/>
      <c r="BX677" s="40"/>
      <c r="BY677" s="40"/>
      <c r="BZ677" s="152"/>
      <c r="CA677" s="153"/>
      <c r="CB677" s="70"/>
      <c r="CC677" s="157"/>
      <c r="CD677" s="157"/>
      <c r="CE677" s="45"/>
      <c r="CF677" s="145"/>
      <c r="CG677" s="40"/>
      <c r="CH677" s="42"/>
      <c r="CI677" s="42"/>
      <c r="CJ677" s="42"/>
      <c r="CK677" s="146"/>
      <c r="CL677" s="42"/>
      <c r="CM677" s="146"/>
      <c r="CN677" s="42"/>
      <c r="CO677" s="42"/>
      <c r="CP677" s="42"/>
      <c r="CQ677" s="42"/>
      <c r="CR677" s="42"/>
      <c r="CS677" s="42"/>
      <c r="CT677" s="42"/>
      <c r="CU677" s="40"/>
      <c r="CV677" s="42"/>
      <c r="CW677" s="40"/>
      <c r="CX677" s="42"/>
      <c r="CY677" s="40"/>
      <c r="CZ677" s="42"/>
      <c r="DA677" s="40"/>
      <c r="DB677" s="42"/>
      <c r="DC677" s="40"/>
      <c r="DD677" s="42"/>
      <c r="DE677" s="40"/>
      <c r="DF677" s="42"/>
      <c r="DG677" s="42"/>
      <c r="DH677" s="42"/>
    </row>
    <row r="678" spans="3:112">
      <c r="C678" s="147"/>
      <c r="D678" s="146"/>
      <c r="E678" s="147"/>
      <c r="F678" s="42"/>
      <c r="G678" s="151"/>
      <c r="H678" s="151"/>
      <c r="I678" s="151"/>
      <c r="J678" s="151"/>
      <c r="K678" s="151"/>
      <c r="L678" s="151"/>
      <c r="M678" s="151"/>
      <c r="N678" s="151"/>
      <c r="O678" s="45"/>
      <c r="P678" s="40"/>
      <c r="Q678" s="183"/>
      <c r="R678" s="40"/>
      <c r="S678" s="40"/>
      <c r="T678" s="40"/>
      <c r="U678" s="40"/>
      <c r="V678" s="40"/>
      <c r="W678" s="152"/>
      <c r="X678" s="153"/>
      <c r="Y678" s="70"/>
      <c r="Z678" s="157"/>
      <c r="AA678" s="157"/>
      <c r="AB678" s="45"/>
      <c r="AC678" s="145"/>
      <c r="AD678" s="40"/>
      <c r="AE678" s="42"/>
      <c r="AF678" s="42"/>
      <c r="AG678" s="42"/>
      <c r="AH678" s="146"/>
      <c r="AI678" s="42"/>
      <c r="AJ678" s="146"/>
      <c r="AK678" s="42"/>
      <c r="AL678" s="42"/>
      <c r="AM678" s="42"/>
      <c r="AN678" s="42"/>
      <c r="AO678" s="42"/>
      <c r="AP678" s="42"/>
      <c r="AQ678" s="42"/>
      <c r="AR678" s="40"/>
      <c r="AS678" s="42"/>
      <c r="AT678" s="40"/>
      <c r="AU678" s="42"/>
      <c r="AV678" s="40"/>
      <c r="AW678" s="42"/>
      <c r="AX678" s="40"/>
      <c r="AY678" s="42"/>
      <c r="AZ678" s="40"/>
      <c r="BA678" s="42"/>
      <c r="BB678" s="40"/>
      <c r="BC678" s="42"/>
      <c r="BD678" s="42"/>
      <c r="BE678" s="42"/>
      <c r="BF678" s="147"/>
      <c r="BG678" s="146"/>
      <c r="BH678" s="147"/>
      <c r="BI678" s="42"/>
      <c r="BJ678" s="151"/>
      <c r="BK678" s="151"/>
      <c r="BL678" s="151"/>
      <c r="BM678" s="151"/>
      <c r="BN678" s="151"/>
      <c r="BO678" s="151"/>
      <c r="BP678" s="151"/>
      <c r="BQ678" s="151"/>
      <c r="BR678" s="45"/>
      <c r="BS678" s="40"/>
      <c r="BT678" s="40"/>
      <c r="BU678" s="40"/>
      <c r="BV678" s="40"/>
      <c r="BW678" s="40"/>
      <c r="BX678" s="40"/>
      <c r="BY678" s="40"/>
      <c r="BZ678" s="152"/>
      <c r="CA678" s="153"/>
      <c r="CB678" s="70"/>
      <c r="CC678" s="157"/>
      <c r="CD678" s="157"/>
      <c r="CE678" s="45"/>
      <c r="CF678" s="145"/>
      <c r="CG678" s="40"/>
      <c r="CH678" s="42"/>
      <c r="CI678" s="42"/>
      <c r="CJ678" s="42"/>
      <c r="CK678" s="146"/>
      <c r="CL678" s="42"/>
      <c r="CM678" s="146"/>
      <c r="CN678" s="42"/>
      <c r="CO678" s="42"/>
      <c r="CP678" s="42"/>
      <c r="CQ678" s="42"/>
      <c r="CR678" s="42"/>
      <c r="CS678" s="42"/>
      <c r="CT678" s="42"/>
      <c r="CU678" s="40"/>
      <c r="CV678" s="42"/>
      <c r="CW678" s="40"/>
      <c r="CX678" s="42"/>
      <c r="CY678" s="40"/>
      <c r="CZ678" s="42"/>
      <c r="DA678" s="40"/>
      <c r="DB678" s="42"/>
      <c r="DC678" s="40"/>
      <c r="DD678" s="42"/>
      <c r="DE678" s="40"/>
      <c r="DF678" s="42"/>
      <c r="DG678" s="42"/>
      <c r="DH678" s="42"/>
    </row>
    <row r="679" spans="3:112">
      <c r="C679" s="147"/>
      <c r="D679" s="146"/>
      <c r="E679" s="147"/>
      <c r="F679" s="42"/>
      <c r="G679" s="151"/>
      <c r="H679" s="151"/>
      <c r="I679" s="151"/>
      <c r="J679" s="151"/>
      <c r="K679" s="151"/>
      <c r="L679" s="151"/>
      <c r="M679" s="151"/>
      <c r="N679" s="151"/>
      <c r="O679" s="45"/>
      <c r="P679" s="40"/>
      <c r="Q679" s="183"/>
      <c r="R679" s="40"/>
      <c r="S679" s="40"/>
      <c r="T679" s="40"/>
      <c r="U679" s="40"/>
      <c r="V679" s="40"/>
      <c r="W679" s="152"/>
      <c r="X679" s="153"/>
      <c r="Y679" s="70"/>
      <c r="Z679" s="157"/>
      <c r="AA679" s="157"/>
      <c r="AB679" s="45"/>
      <c r="AC679" s="145"/>
      <c r="AD679" s="40"/>
      <c r="AE679" s="42"/>
      <c r="AF679" s="42"/>
      <c r="AG679" s="42"/>
      <c r="AH679" s="146"/>
      <c r="AI679" s="42"/>
      <c r="AJ679" s="146"/>
      <c r="AK679" s="42"/>
      <c r="AL679" s="42"/>
      <c r="AM679" s="42"/>
      <c r="AN679" s="42"/>
      <c r="AO679" s="42"/>
      <c r="AP679" s="42"/>
      <c r="AQ679" s="42"/>
      <c r="AR679" s="40"/>
      <c r="AS679" s="42"/>
      <c r="AT679" s="40"/>
      <c r="AU679" s="42"/>
      <c r="AV679" s="40"/>
      <c r="AW679" s="42"/>
      <c r="AX679" s="40"/>
      <c r="AY679" s="42"/>
      <c r="AZ679" s="40"/>
      <c r="BA679" s="42"/>
      <c r="BB679" s="40"/>
      <c r="BC679" s="42"/>
      <c r="BD679" s="42"/>
      <c r="BE679" s="42"/>
      <c r="BF679" s="147"/>
      <c r="BG679" s="146"/>
      <c r="BH679" s="147"/>
      <c r="BI679" s="42"/>
      <c r="BJ679" s="151"/>
      <c r="BK679" s="151"/>
      <c r="BL679" s="151"/>
      <c r="BM679" s="151"/>
      <c r="BN679" s="151"/>
      <c r="BO679" s="151"/>
      <c r="BP679" s="151"/>
      <c r="BQ679" s="151"/>
      <c r="BR679" s="45"/>
      <c r="BS679" s="40"/>
      <c r="BT679" s="40"/>
      <c r="BU679" s="40"/>
      <c r="BV679" s="40"/>
      <c r="BW679" s="40"/>
      <c r="BX679" s="40"/>
      <c r="BY679" s="40"/>
      <c r="BZ679" s="152"/>
      <c r="CA679" s="153"/>
      <c r="CB679" s="70"/>
      <c r="CC679" s="157"/>
      <c r="CD679" s="157"/>
      <c r="CE679" s="45"/>
      <c r="CF679" s="145"/>
      <c r="CG679" s="40"/>
      <c r="CH679" s="42"/>
      <c r="CI679" s="42"/>
      <c r="CJ679" s="42"/>
      <c r="CK679" s="146"/>
      <c r="CL679" s="42"/>
      <c r="CM679" s="146"/>
      <c r="CN679" s="42"/>
      <c r="CO679" s="42"/>
      <c r="CP679" s="42"/>
      <c r="CQ679" s="42"/>
      <c r="CR679" s="42"/>
      <c r="CS679" s="42"/>
      <c r="CT679" s="42"/>
      <c r="CU679" s="40"/>
      <c r="CV679" s="42"/>
      <c r="CW679" s="40"/>
      <c r="CX679" s="42"/>
      <c r="CY679" s="40"/>
      <c r="CZ679" s="42"/>
      <c r="DA679" s="40"/>
      <c r="DB679" s="42"/>
      <c r="DC679" s="40"/>
      <c r="DD679" s="42"/>
      <c r="DE679" s="40"/>
      <c r="DF679" s="42"/>
      <c r="DG679" s="42"/>
      <c r="DH679" s="42"/>
    </row>
    <row r="680" spans="3:112">
      <c r="C680" s="147"/>
      <c r="D680" s="146"/>
      <c r="E680" s="147"/>
      <c r="F680" s="42"/>
      <c r="G680" s="151"/>
      <c r="H680" s="151"/>
      <c r="I680" s="151"/>
      <c r="J680" s="151"/>
      <c r="K680" s="151"/>
      <c r="L680" s="151"/>
      <c r="M680" s="151"/>
      <c r="N680" s="151"/>
      <c r="O680" s="45"/>
      <c r="P680" s="40"/>
      <c r="Q680" s="183"/>
      <c r="R680" s="40"/>
      <c r="S680" s="40"/>
      <c r="T680" s="40"/>
      <c r="U680" s="40"/>
      <c r="V680" s="40"/>
      <c r="W680" s="152"/>
      <c r="X680" s="153"/>
      <c r="Y680" s="70"/>
      <c r="Z680" s="157"/>
      <c r="AA680" s="157"/>
      <c r="AB680" s="45"/>
      <c r="AC680" s="145"/>
      <c r="AD680" s="40"/>
      <c r="AE680" s="42"/>
      <c r="AF680" s="42"/>
      <c r="AG680" s="42"/>
      <c r="AH680" s="146"/>
      <c r="AI680" s="42"/>
      <c r="AJ680" s="146"/>
      <c r="AK680" s="42"/>
      <c r="AL680" s="42"/>
      <c r="AM680" s="42"/>
      <c r="AN680" s="42"/>
      <c r="AO680" s="42"/>
      <c r="AP680" s="42"/>
      <c r="AQ680" s="42"/>
      <c r="AR680" s="40"/>
      <c r="AS680" s="42"/>
      <c r="AT680" s="40"/>
      <c r="AU680" s="42"/>
      <c r="AV680" s="40"/>
      <c r="AW680" s="42"/>
      <c r="AX680" s="40"/>
      <c r="AY680" s="42"/>
      <c r="AZ680" s="40"/>
      <c r="BA680" s="42"/>
      <c r="BB680" s="40"/>
      <c r="BC680" s="42"/>
      <c r="BD680" s="42"/>
      <c r="BE680" s="42"/>
      <c r="BF680" s="147"/>
      <c r="BG680" s="146"/>
      <c r="BH680" s="147"/>
      <c r="BI680" s="42"/>
      <c r="BJ680" s="151"/>
      <c r="BK680" s="151"/>
      <c r="BL680" s="151"/>
      <c r="BM680" s="151"/>
      <c r="BN680" s="151"/>
      <c r="BO680" s="151"/>
      <c r="BP680" s="151"/>
      <c r="BQ680" s="151"/>
      <c r="BR680" s="45"/>
      <c r="BS680" s="40"/>
      <c r="BT680" s="40"/>
      <c r="BU680" s="40"/>
      <c r="BV680" s="40"/>
      <c r="BW680" s="40"/>
      <c r="BX680" s="40"/>
      <c r="BY680" s="40"/>
      <c r="BZ680" s="152"/>
      <c r="CA680" s="153"/>
      <c r="CB680" s="70"/>
      <c r="CC680" s="157"/>
      <c r="CD680" s="157"/>
      <c r="CE680" s="45"/>
      <c r="CF680" s="145"/>
      <c r="CG680" s="40"/>
      <c r="CH680" s="42"/>
      <c r="CI680" s="42"/>
      <c r="CJ680" s="42"/>
      <c r="CK680" s="146"/>
      <c r="CL680" s="42"/>
      <c r="CM680" s="146"/>
      <c r="CN680" s="42"/>
      <c r="CO680" s="42"/>
      <c r="CP680" s="42"/>
      <c r="CQ680" s="42"/>
      <c r="CR680" s="42"/>
      <c r="CS680" s="42"/>
      <c r="CT680" s="42"/>
      <c r="CU680" s="40"/>
      <c r="CV680" s="42"/>
      <c r="CW680" s="40"/>
      <c r="CX680" s="42"/>
      <c r="CY680" s="40"/>
      <c r="CZ680" s="42"/>
      <c r="DA680" s="40"/>
      <c r="DB680" s="42"/>
      <c r="DC680" s="40"/>
      <c r="DD680" s="42"/>
      <c r="DE680" s="40"/>
      <c r="DF680" s="42"/>
      <c r="DG680" s="42"/>
      <c r="DH680" s="42"/>
    </row>
    <row r="681" spans="3:112">
      <c r="C681" s="147"/>
      <c r="D681" s="146"/>
      <c r="E681" s="147"/>
      <c r="F681" s="42"/>
      <c r="G681" s="151"/>
      <c r="H681" s="151"/>
      <c r="I681" s="151"/>
      <c r="J681" s="151"/>
      <c r="K681" s="151"/>
      <c r="L681" s="151"/>
      <c r="M681" s="151"/>
      <c r="N681" s="151"/>
      <c r="O681" s="45"/>
      <c r="P681" s="40"/>
      <c r="Q681" s="183"/>
      <c r="R681" s="40"/>
      <c r="S681" s="40"/>
      <c r="T681" s="40"/>
      <c r="U681" s="40"/>
      <c r="V681" s="40"/>
      <c r="W681" s="152"/>
      <c r="X681" s="153"/>
      <c r="Y681" s="70"/>
      <c r="Z681" s="157"/>
      <c r="AA681" s="157"/>
      <c r="AB681" s="45"/>
      <c r="AC681" s="145"/>
      <c r="AD681" s="40"/>
      <c r="AE681" s="42"/>
      <c r="AF681" s="42"/>
      <c r="AG681" s="42"/>
      <c r="AH681" s="146"/>
      <c r="AI681" s="42"/>
      <c r="AJ681" s="146"/>
      <c r="AK681" s="42"/>
      <c r="AL681" s="42"/>
      <c r="AM681" s="42"/>
      <c r="AN681" s="42"/>
      <c r="AO681" s="42"/>
      <c r="AP681" s="42"/>
      <c r="AQ681" s="42"/>
      <c r="AR681" s="40"/>
      <c r="AS681" s="42"/>
      <c r="AT681" s="40"/>
      <c r="AU681" s="42"/>
      <c r="AV681" s="40"/>
      <c r="AW681" s="42"/>
      <c r="AX681" s="40"/>
      <c r="AY681" s="42"/>
      <c r="AZ681" s="40"/>
      <c r="BA681" s="42"/>
      <c r="BB681" s="40"/>
      <c r="BC681" s="42"/>
      <c r="BD681" s="42"/>
      <c r="BE681" s="42"/>
      <c r="BF681" s="147"/>
      <c r="BG681" s="146"/>
      <c r="BH681" s="147"/>
      <c r="BI681" s="42"/>
      <c r="BJ681" s="151"/>
      <c r="BK681" s="151"/>
      <c r="BL681" s="151"/>
      <c r="BM681" s="151"/>
      <c r="BN681" s="151"/>
      <c r="BO681" s="151"/>
      <c r="BP681" s="151"/>
      <c r="BQ681" s="151"/>
      <c r="BR681" s="45"/>
      <c r="BS681" s="40"/>
      <c r="BT681" s="40"/>
      <c r="BU681" s="40"/>
      <c r="BV681" s="40"/>
      <c r="BW681" s="40"/>
      <c r="BX681" s="40"/>
      <c r="BY681" s="40"/>
      <c r="BZ681" s="152"/>
      <c r="CA681" s="153"/>
      <c r="CB681" s="70"/>
      <c r="CC681" s="157"/>
      <c r="CD681" s="157"/>
      <c r="CE681" s="45"/>
      <c r="CF681" s="145"/>
      <c r="CG681" s="40"/>
      <c r="CH681" s="42"/>
      <c r="CI681" s="42"/>
      <c r="CJ681" s="42"/>
      <c r="CK681" s="146"/>
      <c r="CL681" s="42"/>
      <c r="CM681" s="146"/>
      <c r="CN681" s="42"/>
      <c r="CO681" s="42"/>
      <c r="CP681" s="42"/>
      <c r="CQ681" s="42"/>
      <c r="CR681" s="42"/>
      <c r="CS681" s="42"/>
      <c r="CT681" s="42"/>
      <c r="CU681" s="40"/>
      <c r="CV681" s="42"/>
      <c r="CW681" s="40"/>
      <c r="CX681" s="42"/>
      <c r="CY681" s="40"/>
      <c r="CZ681" s="42"/>
      <c r="DA681" s="40"/>
      <c r="DB681" s="42"/>
      <c r="DC681" s="40"/>
      <c r="DD681" s="42"/>
      <c r="DE681" s="40"/>
      <c r="DF681" s="42"/>
      <c r="DG681" s="42"/>
      <c r="DH681" s="42"/>
    </row>
    <row r="682" spans="3:112">
      <c r="C682" s="147"/>
      <c r="D682" s="146"/>
      <c r="E682" s="147"/>
      <c r="F682" s="42"/>
      <c r="G682" s="151"/>
      <c r="H682" s="151"/>
      <c r="I682" s="151"/>
      <c r="J682" s="151"/>
      <c r="K682" s="151"/>
      <c r="L682" s="151"/>
      <c r="M682" s="151"/>
      <c r="N682" s="151"/>
      <c r="O682" s="45"/>
      <c r="P682" s="40"/>
      <c r="Q682" s="183"/>
      <c r="R682" s="40"/>
      <c r="S682" s="40"/>
      <c r="T682" s="40"/>
      <c r="U682" s="40"/>
      <c r="V682" s="40"/>
      <c r="W682" s="152"/>
      <c r="X682" s="153"/>
      <c r="Y682" s="70"/>
      <c r="Z682" s="157"/>
      <c r="AA682" s="157"/>
      <c r="AB682" s="45"/>
      <c r="AC682" s="145"/>
      <c r="AD682" s="40"/>
      <c r="AE682" s="42"/>
      <c r="AF682" s="42"/>
      <c r="AG682" s="42"/>
      <c r="AH682" s="146"/>
      <c r="AI682" s="42"/>
      <c r="AJ682" s="146"/>
      <c r="AK682" s="42"/>
      <c r="AL682" s="42"/>
      <c r="AM682" s="42"/>
      <c r="AN682" s="42"/>
      <c r="AO682" s="42"/>
      <c r="AP682" s="42"/>
      <c r="AQ682" s="42"/>
      <c r="AR682" s="40"/>
      <c r="AS682" s="42"/>
      <c r="AT682" s="40"/>
      <c r="AU682" s="42"/>
      <c r="AV682" s="40"/>
      <c r="AW682" s="42"/>
      <c r="AX682" s="40"/>
      <c r="AY682" s="42"/>
      <c r="AZ682" s="40"/>
      <c r="BA682" s="42"/>
      <c r="BB682" s="40"/>
      <c r="BC682" s="42"/>
      <c r="BD682" s="42"/>
      <c r="BE682" s="42"/>
      <c r="BF682" s="147"/>
      <c r="BG682" s="146"/>
      <c r="BH682" s="147"/>
      <c r="BI682" s="42"/>
      <c r="BJ682" s="151"/>
      <c r="BK682" s="151"/>
      <c r="BL682" s="151"/>
      <c r="BM682" s="151"/>
      <c r="BN682" s="151"/>
      <c r="BO682" s="151"/>
      <c r="BP682" s="151"/>
      <c r="BQ682" s="151"/>
      <c r="BR682" s="45"/>
      <c r="BS682" s="40"/>
      <c r="BT682" s="40"/>
      <c r="BU682" s="40"/>
      <c r="BV682" s="40"/>
      <c r="BW682" s="40"/>
      <c r="BX682" s="40"/>
      <c r="BY682" s="40"/>
      <c r="BZ682" s="152"/>
      <c r="CA682" s="153"/>
      <c r="CB682" s="70"/>
      <c r="CC682" s="157"/>
      <c r="CD682" s="157"/>
      <c r="CE682" s="45"/>
      <c r="CF682" s="145"/>
      <c r="CG682" s="40"/>
      <c r="CH682" s="42"/>
      <c r="CI682" s="42"/>
      <c r="CJ682" s="42"/>
      <c r="CK682" s="146"/>
      <c r="CL682" s="42"/>
      <c r="CM682" s="146"/>
      <c r="CN682" s="42"/>
      <c r="CO682" s="42"/>
      <c r="CP682" s="42"/>
      <c r="CQ682" s="42"/>
      <c r="CR682" s="42"/>
      <c r="CS682" s="42"/>
      <c r="CT682" s="42"/>
      <c r="CU682" s="40"/>
      <c r="CV682" s="42"/>
      <c r="CW682" s="40"/>
      <c r="CX682" s="42"/>
      <c r="CY682" s="40"/>
      <c r="CZ682" s="42"/>
      <c r="DA682" s="40"/>
      <c r="DB682" s="42"/>
      <c r="DC682" s="40"/>
      <c r="DD682" s="42"/>
      <c r="DE682" s="40"/>
      <c r="DF682" s="42"/>
      <c r="DG682" s="42"/>
      <c r="DH682" s="42"/>
    </row>
    <row r="683" spans="3:112">
      <c r="C683" s="147"/>
      <c r="D683" s="146"/>
      <c r="E683" s="147"/>
      <c r="F683" s="42"/>
      <c r="G683" s="151"/>
      <c r="H683" s="151"/>
      <c r="I683" s="151"/>
      <c r="J683" s="151"/>
      <c r="K683" s="151"/>
      <c r="L683" s="151"/>
      <c r="M683" s="151"/>
      <c r="N683" s="151"/>
      <c r="O683" s="45"/>
      <c r="P683" s="40"/>
      <c r="Q683" s="183"/>
      <c r="R683" s="40"/>
      <c r="S683" s="40"/>
      <c r="T683" s="40"/>
      <c r="U683" s="40"/>
      <c r="V683" s="40"/>
      <c r="W683" s="152"/>
      <c r="X683" s="153"/>
      <c r="Y683" s="70"/>
      <c r="Z683" s="157"/>
      <c r="AA683" s="157"/>
      <c r="AB683" s="45"/>
      <c r="AC683" s="145"/>
      <c r="AD683" s="40"/>
      <c r="AE683" s="42"/>
      <c r="AF683" s="42"/>
      <c r="AG683" s="42"/>
      <c r="AH683" s="146"/>
      <c r="AI683" s="42"/>
      <c r="AJ683" s="146"/>
      <c r="AK683" s="42"/>
      <c r="AL683" s="42"/>
      <c r="AM683" s="42"/>
      <c r="AN683" s="42"/>
      <c r="AO683" s="42"/>
      <c r="AP683" s="42"/>
      <c r="AQ683" s="42"/>
      <c r="AR683" s="40"/>
      <c r="AS683" s="42"/>
      <c r="AT683" s="40"/>
      <c r="AU683" s="42"/>
      <c r="AV683" s="40"/>
      <c r="AW683" s="42"/>
      <c r="AX683" s="40"/>
      <c r="AY683" s="42"/>
      <c r="AZ683" s="40"/>
      <c r="BA683" s="42"/>
      <c r="BB683" s="40"/>
      <c r="BC683" s="42"/>
      <c r="BD683" s="42"/>
      <c r="BE683" s="42"/>
      <c r="BF683" s="147"/>
      <c r="BG683" s="146"/>
      <c r="BH683" s="147"/>
      <c r="BI683" s="42"/>
      <c r="BJ683" s="151"/>
      <c r="BK683" s="151"/>
      <c r="BL683" s="151"/>
      <c r="BM683" s="151"/>
      <c r="BN683" s="151"/>
      <c r="BO683" s="151"/>
      <c r="BP683" s="151"/>
      <c r="BQ683" s="151"/>
      <c r="BR683" s="45"/>
      <c r="BS683" s="40"/>
      <c r="BT683" s="40"/>
      <c r="BU683" s="40"/>
      <c r="BV683" s="40"/>
      <c r="BW683" s="40"/>
      <c r="BX683" s="40"/>
      <c r="BY683" s="40"/>
      <c r="BZ683" s="152"/>
      <c r="CA683" s="153"/>
      <c r="CB683" s="70"/>
      <c r="CC683" s="157"/>
      <c r="CD683" s="157"/>
      <c r="CE683" s="45"/>
      <c r="CF683" s="145"/>
      <c r="CG683" s="40"/>
      <c r="CH683" s="42"/>
      <c r="CI683" s="42"/>
      <c r="CJ683" s="42"/>
      <c r="CK683" s="146"/>
      <c r="CL683" s="42"/>
      <c r="CM683" s="146"/>
      <c r="CN683" s="42"/>
      <c r="CO683" s="42"/>
      <c r="CP683" s="42"/>
      <c r="CQ683" s="42"/>
      <c r="CR683" s="42"/>
      <c r="CS683" s="42"/>
      <c r="CT683" s="42"/>
      <c r="CU683" s="40"/>
      <c r="CV683" s="42"/>
      <c r="CW683" s="40"/>
      <c r="CX683" s="42"/>
      <c r="CY683" s="40"/>
      <c r="CZ683" s="42"/>
      <c r="DA683" s="40"/>
      <c r="DB683" s="42"/>
      <c r="DC683" s="40"/>
      <c r="DD683" s="42"/>
      <c r="DE683" s="40"/>
      <c r="DF683" s="42"/>
      <c r="DG683" s="42"/>
      <c r="DH683" s="42"/>
    </row>
    <row r="684" spans="3:112">
      <c r="C684" s="147"/>
      <c r="D684" s="146"/>
      <c r="E684" s="147"/>
      <c r="F684" s="42"/>
      <c r="G684" s="151"/>
      <c r="H684" s="151"/>
      <c r="I684" s="151"/>
      <c r="J684" s="151"/>
      <c r="K684" s="151"/>
      <c r="L684" s="151"/>
      <c r="M684" s="151"/>
      <c r="N684" s="151"/>
      <c r="O684" s="45"/>
      <c r="P684" s="40"/>
      <c r="Q684" s="183"/>
      <c r="R684" s="40"/>
      <c r="S684" s="40"/>
      <c r="T684" s="40"/>
      <c r="U684" s="40"/>
      <c r="V684" s="40"/>
      <c r="W684" s="152"/>
      <c r="X684" s="153"/>
      <c r="Y684" s="70"/>
      <c r="Z684" s="157"/>
      <c r="AA684" s="157"/>
      <c r="AB684" s="45"/>
      <c r="AC684" s="145"/>
      <c r="AD684" s="40"/>
      <c r="AE684" s="42"/>
      <c r="AF684" s="42"/>
      <c r="AG684" s="42"/>
      <c r="AH684" s="146"/>
      <c r="AI684" s="42"/>
      <c r="AJ684" s="146"/>
      <c r="AK684" s="42"/>
      <c r="AL684" s="42"/>
      <c r="AM684" s="42"/>
      <c r="AN684" s="42"/>
      <c r="AO684" s="42"/>
      <c r="AP684" s="42"/>
      <c r="AQ684" s="42"/>
      <c r="AR684" s="40"/>
      <c r="AS684" s="42"/>
      <c r="AT684" s="40"/>
      <c r="AU684" s="42"/>
      <c r="AV684" s="40"/>
      <c r="AW684" s="42"/>
      <c r="AX684" s="40"/>
      <c r="AY684" s="42"/>
      <c r="AZ684" s="40"/>
      <c r="BA684" s="42"/>
      <c r="BB684" s="40"/>
      <c r="BC684" s="42"/>
      <c r="BD684" s="42"/>
      <c r="BE684" s="42"/>
      <c r="BF684" s="147"/>
      <c r="BG684" s="146"/>
      <c r="BH684" s="147"/>
      <c r="BI684" s="42"/>
      <c r="BJ684" s="151"/>
      <c r="BK684" s="151"/>
      <c r="BL684" s="151"/>
      <c r="BM684" s="151"/>
      <c r="BN684" s="151"/>
      <c r="BO684" s="151"/>
      <c r="BP684" s="151"/>
      <c r="BQ684" s="151"/>
      <c r="BR684" s="45"/>
      <c r="BS684" s="40"/>
      <c r="BT684" s="40"/>
      <c r="BU684" s="40"/>
      <c r="BV684" s="40"/>
      <c r="BW684" s="40"/>
      <c r="BX684" s="40"/>
      <c r="BY684" s="40"/>
      <c r="BZ684" s="152"/>
      <c r="CA684" s="153"/>
      <c r="CB684" s="70"/>
      <c r="CC684" s="157"/>
      <c r="CD684" s="157"/>
      <c r="CE684" s="45"/>
      <c r="CF684" s="145"/>
      <c r="CG684" s="40"/>
      <c r="CH684" s="42"/>
      <c r="CI684" s="42"/>
      <c r="CJ684" s="42"/>
      <c r="CK684" s="146"/>
      <c r="CL684" s="42"/>
      <c r="CM684" s="146"/>
      <c r="CN684" s="42"/>
      <c r="CO684" s="42"/>
      <c r="CP684" s="42"/>
      <c r="CQ684" s="42"/>
      <c r="CR684" s="42"/>
      <c r="CS684" s="42"/>
      <c r="CT684" s="42"/>
      <c r="CU684" s="40"/>
      <c r="CV684" s="42"/>
      <c r="CW684" s="40"/>
      <c r="CX684" s="42"/>
      <c r="CY684" s="40"/>
      <c r="CZ684" s="42"/>
      <c r="DA684" s="40"/>
      <c r="DB684" s="42"/>
      <c r="DC684" s="40"/>
      <c r="DD684" s="42"/>
      <c r="DE684" s="40"/>
      <c r="DF684" s="42"/>
      <c r="DG684" s="42"/>
      <c r="DH684" s="42"/>
    </row>
    <row r="685" spans="3:112">
      <c r="C685" s="147"/>
      <c r="D685" s="146"/>
      <c r="E685" s="147"/>
      <c r="F685" s="42"/>
      <c r="G685" s="151"/>
      <c r="H685" s="151"/>
      <c r="I685" s="151"/>
      <c r="J685" s="151"/>
      <c r="K685" s="151"/>
      <c r="L685" s="151"/>
      <c r="M685" s="151"/>
      <c r="N685" s="151"/>
      <c r="O685" s="45"/>
      <c r="P685" s="40"/>
      <c r="Q685" s="183"/>
      <c r="R685" s="40"/>
      <c r="S685" s="40"/>
      <c r="T685" s="40"/>
      <c r="U685" s="40"/>
      <c r="V685" s="40"/>
      <c r="W685" s="152"/>
      <c r="X685" s="153"/>
      <c r="Y685" s="70"/>
      <c r="Z685" s="157"/>
      <c r="AA685" s="157"/>
      <c r="AB685" s="45"/>
      <c r="AC685" s="145"/>
      <c r="AD685" s="40"/>
      <c r="AE685" s="42"/>
      <c r="AF685" s="42"/>
      <c r="AG685" s="42"/>
      <c r="AH685" s="146"/>
      <c r="AI685" s="42"/>
      <c r="AJ685" s="146"/>
      <c r="AK685" s="42"/>
      <c r="AL685" s="42"/>
      <c r="AM685" s="42"/>
      <c r="AN685" s="42"/>
      <c r="AO685" s="42"/>
      <c r="AP685" s="42"/>
      <c r="AQ685" s="42"/>
      <c r="AR685" s="40"/>
      <c r="AS685" s="42"/>
      <c r="AT685" s="40"/>
      <c r="AU685" s="42"/>
      <c r="AV685" s="40"/>
      <c r="AW685" s="42"/>
      <c r="AX685" s="40"/>
      <c r="AY685" s="42"/>
      <c r="AZ685" s="40"/>
      <c r="BA685" s="42"/>
      <c r="BB685" s="40"/>
      <c r="BC685" s="42"/>
      <c r="BD685" s="42"/>
      <c r="BE685" s="42"/>
      <c r="BF685" s="147"/>
      <c r="BG685" s="146"/>
      <c r="BH685" s="147"/>
      <c r="BI685" s="42"/>
      <c r="BJ685" s="151"/>
      <c r="BK685" s="151"/>
      <c r="BL685" s="151"/>
      <c r="BM685" s="151"/>
      <c r="BN685" s="151"/>
      <c r="BO685" s="151"/>
      <c r="BP685" s="151"/>
      <c r="BQ685" s="151"/>
      <c r="BR685" s="45"/>
      <c r="BS685" s="40"/>
      <c r="BT685" s="40"/>
      <c r="BU685" s="40"/>
      <c r="BV685" s="40"/>
      <c r="BW685" s="40"/>
      <c r="BX685" s="40"/>
      <c r="BY685" s="40"/>
      <c r="BZ685" s="152"/>
      <c r="CA685" s="153"/>
      <c r="CB685" s="70"/>
      <c r="CC685" s="157"/>
      <c r="CD685" s="157"/>
      <c r="CE685" s="45"/>
      <c r="CF685" s="145"/>
      <c r="CG685" s="40"/>
      <c r="CH685" s="42"/>
      <c r="CI685" s="42"/>
      <c r="CJ685" s="42"/>
      <c r="CK685" s="146"/>
      <c r="CL685" s="42"/>
      <c r="CM685" s="146"/>
      <c r="CN685" s="42"/>
      <c r="CO685" s="42"/>
      <c r="CP685" s="42"/>
      <c r="CQ685" s="42"/>
      <c r="CR685" s="42"/>
      <c r="CS685" s="42"/>
      <c r="CT685" s="42"/>
      <c r="CU685" s="40"/>
      <c r="CV685" s="42"/>
      <c r="CW685" s="40"/>
      <c r="CX685" s="42"/>
      <c r="CY685" s="40"/>
      <c r="CZ685" s="42"/>
      <c r="DA685" s="40"/>
      <c r="DB685" s="42"/>
      <c r="DC685" s="40"/>
      <c r="DD685" s="42"/>
      <c r="DE685" s="40"/>
      <c r="DF685" s="42"/>
      <c r="DG685" s="42"/>
      <c r="DH685" s="42"/>
    </row>
    <row r="686" spans="3:112">
      <c r="C686" s="147"/>
      <c r="D686" s="146"/>
      <c r="E686" s="147"/>
      <c r="F686" s="42"/>
      <c r="G686" s="151"/>
      <c r="H686" s="151"/>
      <c r="I686" s="151"/>
      <c r="J686" s="151"/>
      <c r="K686" s="151"/>
      <c r="L686" s="151"/>
      <c r="M686" s="151"/>
      <c r="N686" s="151"/>
      <c r="O686" s="45"/>
      <c r="P686" s="40"/>
      <c r="Q686" s="183"/>
      <c r="R686" s="40"/>
      <c r="S686" s="40"/>
      <c r="T686" s="40"/>
      <c r="U686" s="40"/>
      <c r="V686" s="40"/>
      <c r="W686" s="152"/>
      <c r="X686" s="153"/>
      <c r="Y686" s="70"/>
      <c r="Z686" s="157"/>
      <c r="AA686" s="157"/>
      <c r="AB686" s="45"/>
      <c r="AC686" s="145"/>
      <c r="AD686" s="40"/>
      <c r="AE686" s="42"/>
      <c r="AF686" s="42"/>
      <c r="AG686" s="42"/>
      <c r="AH686" s="146"/>
      <c r="AI686" s="42"/>
      <c r="AJ686" s="146"/>
      <c r="AK686" s="42"/>
      <c r="AL686" s="42"/>
      <c r="AM686" s="42"/>
      <c r="AN686" s="42"/>
      <c r="AO686" s="42"/>
      <c r="AP686" s="42"/>
      <c r="AQ686" s="42"/>
      <c r="AR686" s="40"/>
      <c r="AS686" s="42"/>
      <c r="AT686" s="40"/>
      <c r="AU686" s="42"/>
      <c r="AV686" s="40"/>
      <c r="AW686" s="42"/>
      <c r="AX686" s="40"/>
      <c r="AY686" s="42"/>
      <c r="AZ686" s="40"/>
      <c r="BA686" s="42"/>
      <c r="BB686" s="40"/>
      <c r="BC686" s="42"/>
      <c r="BD686" s="42"/>
      <c r="BE686" s="42"/>
      <c r="BF686" s="147"/>
      <c r="BG686" s="146"/>
      <c r="BH686" s="147"/>
      <c r="BI686" s="42"/>
      <c r="BJ686" s="151"/>
      <c r="BK686" s="151"/>
      <c r="BL686" s="151"/>
      <c r="BM686" s="151"/>
      <c r="BN686" s="151"/>
      <c r="BO686" s="151"/>
      <c r="BP686" s="151"/>
      <c r="BQ686" s="151"/>
      <c r="BR686" s="45"/>
      <c r="BS686" s="40"/>
      <c r="BT686" s="40"/>
      <c r="BU686" s="40"/>
      <c r="BV686" s="40"/>
      <c r="BW686" s="40"/>
      <c r="BX686" s="40"/>
      <c r="BY686" s="40"/>
      <c r="BZ686" s="152"/>
      <c r="CA686" s="153"/>
      <c r="CB686" s="70"/>
      <c r="CC686" s="157"/>
      <c r="CD686" s="157"/>
      <c r="CE686" s="45"/>
      <c r="CF686" s="145"/>
      <c r="CG686" s="40"/>
      <c r="CH686" s="42"/>
      <c r="CI686" s="42"/>
      <c r="CJ686" s="42"/>
      <c r="CK686" s="146"/>
      <c r="CL686" s="42"/>
      <c r="CM686" s="146"/>
      <c r="CN686" s="42"/>
      <c r="CO686" s="42"/>
      <c r="CP686" s="42"/>
      <c r="CQ686" s="42"/>
      <c r="CR686" s="42"/>
      <c r="CS686" s="42"/>
      <c r="CT686" s="42"/>
      <c r="CU686" s="40"/>
      <c r="CV686" s="42"/>
      <c r="CW686" s="40"/>
      <c r="CX686" s="42"/>
      <c r="CY686" s="40"/>
      <c r="CZ686" s="42"/>
      <c r="DA686" s="40"/>
      <c r="DB686" s="42"/>
      <c r="DC686" s="40"/>
      <c r="DD686" s="42"/>
      <c r="DE686" s="40"/>
      <c r="DF686" s="42"/>
      <c r="DG686" s="42"/>
      <c r="DH686" s="42"/>
    </row>
    <row r="687" spans="3:112">
      <c r="C687" s="147"/>
      <c r="D687" s="146"/>
      <c r="E687" s="147"/>
      <c r="F687" s="42"/>
      <c r="G687" s="151"/>
      <c r="H687" s="151"/>
      <c r="I687" s="151"/>
      <c r="J687" s="151"/>
      <c r="K687" s="151"/>
      <c r="L687" s="151"/>
      <c r="M687" s="151"/>
      <c r="N687" s="151"/>
      <c r="O687" s="45"/>
      <c r="P687" s="40"/>
      <c r="Q687" s="183"/>
      <c r="R687" s="40"/>
      <c r="S687" s="40"/>
      <c r="T687" s="40"/>
      <c r="U687" s="40"/>
      <c r="V687" s="40"/>
      <c r="W687" s="152"/>
      <c r="X687" s="153"/>
      <c r="Y687" s="70"/>
      <c r="Z687" s="157"/>
      <c r="AA687" s="157"/>
      <c r="AB687" s="45"/>
      <c r="AC687" s="145"/>
      <c r="AD687" s="40"/>
      <c r="AE687" s="42"/>
      <c r="AF687" s="42"/>
      <c r="AG687" s="42"/>
      <c r="AH687" s="146"/>
      <c r="AI687" s="42"/>
      <c r="AJ687" s="146"/>
      <c r="AK687" s="42"/>
      <c r="AL687" s="42"/>
      <c r="AM687" s="42"/>
      <c r="AN687" s="42"/>
      <c r="AO687" s="42"/>
      <c r="AP687" s="42"/>
      <c r="AQ687" s="42"/>
      <c r="AR687" s="40"/>
      <c r="AS687" s="42"/>
      <c r="AT687" s="40"/>
      <c r="AU687" s="42"/>
      <c r="AV687" s="40"/>
      <c r="AW687" s="42"/>
      <c r="AX687" s="40"/>
      <c r="AY687" s="42"/>
      <c r="AZ687" s="40"/>
      <c r="BA687" s="42"/>
      <c r="BB687" s="40"/>
      <c r="BC687" s="42"/>
      <c r="BD687" s="42"/>
      <c r="BE687" s="42"/>
      <c r="BF687" s="147"/>
      <c r="BG687" s="146"/>
      <c r="BH687" s="147"/>
      <c r="BI687" s="42"/>
      <c r="BJ687" s="151"/>
      <c r="BK687" s="151"/>
      <c r="BL687" s="151"/>
      <c r="BM687" s="151"/>
      <c r="BN687" s="151"/>
      <c r="BO687" s="151"/>
      <c r="BP687" s="151"/>
      <c r="BQ687" s="151"/>
      <c r="BR687" s="45"/>
      <c r="BS687" s="40"/>
      <c r="BT687" s="40"/>
      <c r="BU687" s="40"/>
      <c r="BV687" s="40"/>
      <c r="BW687" s="40"/>
      <c r="BX687" s="40"/>
      <c r="BY687" s="40"/>
      <c r="BZ687" s="152"/>
      <c r="CA687" s="153"/>
      <c r="CB687" s="70"/>
      <c r="CC687" s="157"/>
      <c r="CD687" s="157"/>
      <c r="CE687" s="45"/>
      <c r="CF687" s="145"/>
      <c r="CG687" s="40"/>
      <c r="CH687" s="42"/>
      <c r="CI687" s="42"/>
      <c r="CJ687" s="42"/>
      <c r="CK687" s="146"/>
      <c r="CL687" s="42"/>
      <c r="CM687" s="146"/>
      <c r="CN687" s="42"/>
      <c r="CO687" s="42"/>
      <c r="CP687" s="42"/>
      <c r="CQ687" s="42"/>
      <c r="CR687" s="42"/>
      <c r="CS687" s="42"/>
      <c r="CT687" s="42"/>
      <c r="CU687" s="40"/>
      <c r="CV687" s="42"/>
      <c r="CW687" s="40"/>
      <c r="CX687" s="42"/>
      <c r="CY687" s="40"/>
      <c r="CZ687" s="42"/>
      <c r="DA687" s="40"/>
      <c r="DB687" s="42"/>
      <c r="DC687" s="40"/>
      <c r="DD687" s="42"/>
      <c r="DE687" s="40"/>
      <c r="DF687" s="42"/>
      <c r="DG687" s="42"/>
      <c r="DH687" s="42"/>
    </row>
    <row r="688" spans="3:112">
      <c r="C688" s="147"/>
      <c r="D688" s="146"/>
      <c r="E688" s="147"/>
      <c r="F688" s="42"/>
      <c r="G688" s="151"/>
      <c r="H688" s="151"/>
      <c r="I688" s="151"/>
      <c r="J688" s="151"/>
      <c r="K688" s="151"/>
      <c r="L688" s="151"/>
      <c r="M688" s="151"/>
      <c r="N688" s="151"/>
      <c r="O688" s="45"/>
      <c r="P688" s="40"/>
      <c r="Q688" s="183"/>
      <c r="R688" s="40"/>
      <c r="S688" s="40"/>
      <c r="T688" s="40"/>
      <c r="U688" s="40"/>
      <c r="V688" s="40"/>
      <c r="W688" s="152"/>
      <c r="X688" s="153"/>
      <c r="Y688" s="70"/>
      <c r="Z688" s="157"/>
      <c r="AA688" s="157"/>
      <c r="AB688" s="45"/>
      <c r="AC688" s="145"/>
      <c r="AD688" s="40"/>
      <c r="AE688" s="42"/>
      <c r="AF688" s="42"/>
      <c r="AG688" s="42"/>
      <c r="AH688" s="146"/>
      <c r="AI688" s="42"/>
      <c r="AJ688" s="146"/>
      <c r="AK688" s="42"/>
      <c r="AL688" s="42"/>
      <c r="AM688" s="42"/>
      <c r="AN688" s="42"/>
      <c r="AO688" s="42"/>
      <c r="AP688" s="42"/>
      <c r="AQ688" s="42"/>
      <c r="AR688" s="40"/>
      <c r="AS688" s="42"/>
      <c r="AT688" s="40"/>
      <c r="AU688" s="42"/>
      <c r="AV688" s="40"/>
      <c r="AW688" s="42"/>
      <c r="AX688" s="40"/>
      <c r="AY688" s="42"/>
      <c r="AZ688" s="40"/>
      <c r="BA688" s="42"/>
      <c r="BB688" s="40"/>
      <c r="BC688" s="42"/>
      <c r="BD688" s="42"/>
      <c r="BE688" s="42"/>
      <c r="BF688" s="147"/>
      <c r="BG688" s="146"/>
      <c r="BH688" s="147"/>
      <c r="BI688" s="42"/>
      <c r="BJ688" s="151"/>
      <c r="BK688" s="151"/>
      <c r="BL688" s="151"/>
      <c r="BM688" s="151"/>
      <c r="BN688" s="151"/>
      <c r="BO688" s="151"/>
      <c r="BP688" s="151"/>
      <c r="BQ688" s="151"/>
      <c r="BR688" s="45"/>
      <c r="BS688" s="40"/>
      <c r="BT688" s="40"/>
      <c r="BU688" s="40"/>
      <c r="BV688" s="40"/>
      <c r="BW688" s="40"/>
      <c r="BX688" s="40"/>
      <c r="BY688" s="40"/>
      <c r="BZ688" s="152"/>
      <c r="CA688" s="153"/>
      <c r="CB688" s="70"/>
      <c r="CC688" s="157"/>
      <c r="CD688" s="157"/>
      <c r="CE688" s="45"/>
      <c r="CF688" s="145"/>
      <c r="CG688" s="40"/>
      <c r="CH688" s="42"/>
      <c r="CI688" s="42"/>
      <c r="CJ688" s="42"/>
      <c r="CK688" s="146"/>
      <c r="CL688" s="42"/>
      <c r="CM688" s="146"/>
      <c r="CN688" s="42"/>
      <c r="CO688" s="42"/>
      <c r="CP688" s="42"/>
      <c r="CQ688" s="42"/>
      <c r="CR688" s="42"/>
      <c r="CS688" s="42"/>
      <c r="CT688" s="42"/>
      <c r="CU688" s="40"/>
      <c r="CV688" s="42"/>
      <c r="CW688" s="40"/>
      <c r="CX688" s="42"/>
      <c r="CY688" s="40"/>
      <c r="CZ688" s="42"/>
      <c r="DA688" s="40"/>
      <c r="DB688" s="42"/>
      <c r="DC688" s="40"/>
      <c r="DD688" s="42"/>
      <c r="DE688" s="40"/>
      <c r="DF688" s="42"/>
      <c r="DG688" s="42"/>
      <c r="DH688" s="42"/>
    </row>
    <row r="689" spans="3:112">
      <c r="C689" s="147"/>
      <c r="D689" s="146"/>
      <c r="E689" s="147"/>
      <c r="F689" s="42"/>
      <c r="G689" s="151"/>
      <c r="H689" s="151"/>
      <c r="I689" s="151"/>
      <c r="J689" s="151"/>
      <c r="K689" s="151"/>
      <c r="L689" s="151"/>
      <c r="M689" s="151"/>
      <c r="N689" s="151"/>
      <c r="O689" s="45"/>
      <c r="P689" s="40"/>
      <c r="Q689" s="183"/>
      <c r="R689" s="40"/>
      <c r="S689" s="40"/>
      <c r="T689" s="40"/>
      <c r="U689" s="40"/>
      <c r="V689" s="40"/>
      <c r="W689" s="152"/>
      <c r="X689" s="153"/>
      <c r="Y689" s="70"/>
      <c r="Z689" s="157"/>
      <c r="AA689" s="157"/>
      <c r="AB689" s="45"/>
      <c r="AC689" s="145"/>
      <c r="AD689" s="40"/>
      <c r="AE689" s="42"/>
      <c r="AF689" s="42"/>
      <c r="AG689" s="42"/>
      <c r="AH689" s="146"/>
      <c r="AI689" s="42"/>
      <c r="AJ689" s="146"/>
      <c r="AK689" s="42"/>
      <c r="AL689" s="42"/>
      <c r="AM689" s="42"/>
      <c r="AN689" s="42"/>
      <c r="AO689" s="42"/>
      <c r="AP689" s="42"/>
      <c r="AQ689" s="42"/>
      <c r="AR689" s="40"/>
      <c r="AS689" s="42"/>
      <c r="AT689" s="40"/>
      <c r="AU689" s="42"/>
      <c r="AV689" s="40"/>
      <c r="AW689" s="42"/>
      <c r="AX689" s="40"/>
      <c r="AY689" s="42"/>
      <c r="AZ689" s="40"/>
      <c r="BA689" s="42"/>
      <c r="BB689" s="40"/>
      <c r="BC689" s="42"/>
      <c r="BD689" s="42"/>
      <c r="BE689" s="42"/>
      <c r="BF689" s="147"/>
      <c r="BG689" s="146"/>
      <c r="BH689" s="147"/>
      <c r="BI689" s="42"/>
      <c r="BJ689" s="151"/>
      <c r="BK689" s="151"/>
      <c r="BL689" s="151"/>
      <c r="BM689" s="151"/>
      <c r="BN689" s="151"/>
      <c r="BO689" s="151"/>
      <c r="BP689" s="151"/>
      <c r="BQ689" s="151"/>
      <c r="BR689" s="45"/>
      <c r="BS689" s="40"/>
      <c r="BT689" s="40"/>
      <c r="BU689" s="40"/>
      <c r="BV689" s="40"/>
      <c r="BW689" s="40"/>
      <c r="BX689" s="40"/>
      <c r="BY689" s="40"/>
      <c r="BZ689" s="152"/>
      <c r="CA689" s="153"/>
      <c r="CB689" s="70"/>
      <c r="CC689" s="157"/>
      <c r="CD689" s="157"/>
      <c r="CE689" s="45"/>
      <c r="CF689" s="145"/>
      <c r="CG689" s="40"/>
      <c r="CH689" s="42"/>
      <c r="CI689" s="42"/>
      <c r="CJ689" s="42"/>
      <c r="CK689" s="146"/>
      <c r="CL689" s="42"/>
      <c r="CM689" s="146"/>
      <c r="CN689" s="42"/>
      <c r="CO689" s="42"/>
      <c r="CP689" s="42"/>
      <c r="CQ689" s="42"/>
      <c r="CR689" s="42"/>
      <c r="CS689" s="42"/>
      <c r="CT689" s="42"/>
      <c r="CU689" s="40"/>
      <c r="CV689" s="42"/>
      <c r="CW689" s="40"/>
      <c r="CX689" s="42"/>
      <c r="CY689" s="40"/>
      <c r="CZ689" s="42"/>
      <c r="DA689" s="40"/>
      <c r="DB689" s="42"/>
      <c r="DC689" s="40"/>
      <c r="DD689" s="42"/>
      <c r="DE689" s="40"/>
      <c r="DF689" s="42"/>
      <c r="DG689" s="42"/>
      <c r="DH689" s="42"/>
    </row>
    <row r="690" spans="3:112">
      <c r="C690" s="147"/>
      <c r="D690" s="146"/>
      <c r="E690" s="147"/>
      <c r="F690" s="42"/>
      <c r="G690" s="151"/>
      <c r="H690" s="151"/>
      <c r="I690" s="151"/>
      <c r="J690" s="151"/>
      <c r="K690" s="151"/>
      <c r="L690" s="151"/>
      <c r="M690" s="151"/>
      <c r="N690" s="151"/>
      <c r="O690" s="45"/>
      <c r="P690" s="40"/>
      <c r="Q690" s="183"/>
      <c r="R690" s="40"/>
      <c r="S690" s="40"/>
      <c r="T690" s="40"/>
      <c r="U690" s="40"/>
      <c r="V690" s="40"/>
      <c r="W690" s="152"/>
      <c r="X690" s="153"/>
      <c r="Y690" s="70"/>
      <c r="Z690" s="157"/>
      <c r="AA690" s="157"/>
      <c r="AB690" s="45"/>
      <c r="AC690" s="145"/>
      <c r="AD690" s="40"/>
      <c r="AE690" s="42"/>
      <c r="AF690" s="42"/>
      <c r="AG690" s="42"/>
      <c r="AH690" s="146"/>
      <c r="AI690" s="42"/>
      <c r="AJ690" s="146"/>
      <c r="AK690" s="42"/>
      <c r="AL690" s="42"/>
      <c r="AM690" s="42"/>
      <c r="AN690" s="42"/>
      <c r="AO690" s="42"/>
      <c r="AP690" s="42"/>
      <c r="AQ690" s="42"/>
      <c r="AR690" s="40"/>
      <c r="AS690" s="42"/>
      <c r="AT690" s="40"/>
      <c r="AU690" s="42"/>
      <c r="AV690" s="40"/>
      <c r="AW690" s="42"/>
      <c r="AX690" s="40"/>
      <c r="AY690" s="42"/>
      <c r="AZ690" s="40"/>
      <c r="BA690" s="42"/>
      <c r="BB690" s="40"/>
      <c r="BC690" s="42"/>
      <c r="BD690" s="42"/>
      <c r="BE690" s="42"/>
      <c r="BF690" s="147"/>
      <c r="BG690" s="146"/>
      <c r="BH690" s="147"/>
      <c r="BI690" s="42"/>
      <c r="BJ690" s="151"/>
      <c r="BK690" s="151"/>
      <c r="BL690" s="151"/>
      <c r="BM690" s="151"/>
      <c r="BN690" s="151"/>
      <c r="BO690" s="151"/>
      <c r="BP690" s="151"/>
      <c r="BQ690" s="151"/>
      <c r="BR690" s="45"/>
      <c r="BS690" s="40"/>
      <c r="BT690" s="40"/>
      <c r="BU690" s="40"/>
      <c r="BV690" s="40"/>
      <c r="BW690" s="40"/>
      <c r="BX690" s="40"/>
      <c r="BY690" s="40"/>
      <c r="BZ690" s="152"/>
      <c r="CA690" s="153"/>
      <c r="CB690" s="70"/>
      <c r="CC690" s="157"/>
      <c r="CD690" s="157"/>
      <c r="CE690" s="45"/>
      <c r="CF690" s="145"/>
      <c r="CG690" s="40"/>
      <c r="CH690" s="42"/>
      <c r="CI690" s="42"/>
      <c r="CJ690" s="42"/>
      <c r="CK690" s="146"/>
      <c r="CL690" s="42"/>
      <c r="CM690" s="146"/>
      <c r="CN690" s="42"/>
      <c r="CO690" s="42"/>
      <c r="CP690" s="42"/>
      <c r="CQ690" s="42"/>
      <c r="CR690" s="42"/>
      <c r="CS690" s="42"/>
      <c r="CT690" s="42"/>
      <c r="CU690" s="40"/>
      <c r="CV690" s="42"/>
      <c r="CW690" s="40"/>
      <c r="CX690" s="42"/>
      <c r="CY690" s="40"/>
      <c r="CZ690" s="42"/>
      <c r="DA690" s="40"/>
      <c r="DB690" s="42"/>
      <c r="DC690" s="40"/>
      <c r="DD690" s="42"/>
      <c r="DE690" s="40"/>
      <c r="DF690" s="42"/>
      <c r="DG690" s="42"/>
      <c r="DH690" s="42"/>
    </row>
    <row r="691" spans="3:112">
      <c r="C691" s="147"/>
      <c r="D691" s="146"/>
      <c r="E691" s="147"/>
      <c r="F691" s="42"/>
      <c r="G691" s="151"/>
      <c r="H691" s="151"/>
      <c r="I691" s="151"/>
      <c r="J691" s="151"/>
      <c r="K691" s="151"/>
      <c r="L691" s="151"/>
      <c r="M691" s="151"/>
      <c r="N691" s="151"/>
      <c r="O691" s="45"/>
      <c r="P691" s="40"/>
      <c r="Q691" s="183"/>
      <c r="R691" s="40"/>
      <c r="S691" s="40"/>
      <c r="T691" s="40"/>
      <c r="U691" s="40"/>
      <c r="V691" s="40"/>
      <c r="W691" s="152"/>
      <c r="X691" s="153"/>
      <c r="Y691" s="70"/>
      <c r="Z691" s="157"/>
      <c r="AA691" s="157"/>
      <c r="AB691" s="45"/>
      <c r="AC691" s="145"/>
      <c r="AD691" s="40"/>
      <c r="AE691" s="42"/>
      <c r="AF691" s="42"/>
      <c r="AG691" s="42"/>
      <c r="AH691" s="146"/>
      <c r="AI691" s="42"/>
      <c r="AJ691" s="146"/>
      <c r="AK691" s="42"/>
      <c r="AL691" s="42"/>
      <c r="AM691" s="42"/>
      <c r="AN691" s="42"/>
      <c r="AO691" s="42"/>
      <c r="AP691" s="42"/>
      <c r="AQ691" s="42"/>
      <c r="AR691" s="40"/>
      <c r="AS691" s="42"/>
      <c r="AT691" s="40"/>
      <c r="AU691" s="42"/>
      <c r="AV691" s="40"/>
      <c r="AW691" s="42"/>
      <c r="AX691" s="40"/>
      <c r="AY691" s="42"/>
      <c r="AZ691" s="40"/>
      <c r="BA691" s="42"/>
      <c r="BB691" s="40"/>
      <c r="BC691" s="42"/>
      <c r="BD691" s="42"/>
      <c r="BE691" s="42"/>
      <c r="BF691" s="147"/>
      <c r="BG691" s="146"/>
      <c r="BH691" s="147"/>
      <c r="BI691" s="42"/>
      <c r="BJ691" s="151"/>
      <c r="BK691" s="151"/>
      <c r="BL691" s="151"/>
      <c r="BM691" s="151"/>
      <c r="BN691" s="151"/>
      <c r="BO691" s="151"/>
      <c r="BP691" s="151"/>
      <c r="BQ691" s="151"/>
      <c r="BR691" s="45"/>
      <c r="BS691" s="40"/>
      <c r="BT691" s="40"/>
      <c r="BU691" s="40"/>
      <c r="BV691" s="40"/>
      <c r="BW691" s="40"/>
      <c r="BX691" s="40"/>
      <c r="BY691" s="40"/>
      <c r="BZ691" s="152"/>
      <c r="CA691" s="153"/>
      <c r="CB691" s="70"/>
      <c r="CC691" s="157"/>
      <c r="CD691" s="157"/>
      <c r="CE691" s="45"/>
      <c r="CF691" s="145"/>
      <c r="CG691" s="40"/>
      <c r="CH691" s="42"/>
      <c r="CI691" s="42"/>
      <c r="CJ691" s="42"/>
      <c r="CK691" s="146"/>
      <c r="CL691" s="42"/>
      <c r="CM691" s="146"/>
      <c r="CN691" s="42"/>
      <c r="CO691" s="42"/>
      <c r="CP691" s="42"/>
      <c r="CQ691" s="42"/>
      <c r="CR691" s="42"/>
      <c r="CS691" s="42"/>
      <c r="CT691" s="42"/>
      <c r="CU691" s="40"/>
      <c r="CV691" s="42"/>
      <c r="CW691" s="40"/>
      <c r="CX691" s="42"/>
      <c r="CY691" s="40"/>
      <c r="CZ691" s="42"/>
      <c r="DA691" s="40"/>
      <c r="DB691" s="42"/>
      <c r="DC691" s="40"/>
      <c r="DD691" s="42"/>
      <c r="DE691" s="40"/>
      <c r="DF691" s="42"/>
      <c r="DG691" s="42"/>
      <c r="DH691" s="42"/>
    </row>
    <row r="692" spans="3:112">
      <c r="C692" s="147"/>
      <c r="D692" s="146"/>
      <c r="E692" s="147"/>
      <c r="F692" s="42"/>
      <c r="G692" s="151"/>
      <c r="H692" s="151"/>
      <c r="I692" s="151"/>
      <c r="J692" s="151"/>
      <c r="K692" s="151"/>
      <c r="L692" s="151"/>
      <c r="M692" s="151"/>
      <c r="N692" s="151"/>
      <c r="O692" s="45"/>
      <c r="P692" s="40"/>
      <c r="Q692" s="183"/>
      <c r="R692" s="40"/>
      <c r="S692" s="40"/>
      <c r="T692" s="40"/>
      <c r="U692" s="40"/>
      <c r="V692" s="40"/>
      <c r="W692" s="152"/>
      <c r="X692" s="153"/>
      <c r="Y692" s="70"/>
      <c r="Z692" s="157"/>
      <c r="AA692" s="157"/>
      <c r="AB692" s="45"/>
      <c r="AC692" s="145"/>
      <c r="AD692" s="40"/>
      <c r="AE692" s="42"/>
      <c r="AF692" s="42"/>
      <c r="AG692" s="42"/>
      <c r="AH692" s="146"/>
      <c r="AI692" s="42"/>
      <c r="AJ692" s="146"/>
      <c r="AK692" s="42"/>
      <c r="AL692" s="42"/>
      <c r="AM692" s="42"/>
      <c r="AN692" s="42"/>
      <c r="AO692" s="42"/>
      <c r="AP692" s="42"/>
      <c r="AQ692" s="42"/>
      <c r="AR692" s="40"/>
      <c r="AS692" s="42"/>
      <c r="AT692" s="40"/>
      <c r="AU692" s="42"/>
      <c r="AV692" s="40"/>
      <c r="AW692" s="42"/>
      <c r="AX692" s="40"/>
      <c r="AY692" s="42"/>
      <c r="AZ692" s="40"/>
      <c r="BA692" s="42"/>
      <c r="BB692" s="40"/>
      <c r="BC692" s="42"/>
      <c r="BD692" s="42"/>
      <c r="BE692" s="42"/>
      <c r="BF692" s="147"/>
      <c r="BG692" s="146"/>
      <c r="BH692" s="147"/>
      <c r="BI692" s="42"/>
      <c r="BJ692" s="151"/>
      <c r="BK692" s="151"/>
      <c r="BL692" s="151"/>
      <c r="BM692" s="151"/>
      <c r="BN692" s="151"/>
      <c r="BO692" s="151"/>
      <c r="BP692" s="151"/>
      <c r="BQ692" s="151"/>
      <c r="BR692" s="45"/>
      <c r="BS692" s="40"/>
      <c r="BT692" s="40"/>
      <c r="BU692" s="40"/>
      <c r="BV692" s="40"/>
      <c r="BW692" s="40"/>
      <c r="BX692" s="40"/>
      <c r="BY692" s="40"/>
      <c r="BZ692" s="152"/>
      <c r="CA692" s="153"/>
      <c r="CB692" s="70"/>
      <c r="CC692" s="157"/>
      <c r="CD692" s="157"/>
      <c r="CE692" s="45"/>
      <c r="CF692" s="145"/>
      <c r="CG692" s="40"/>
      <c r="CH692" s="42"/>
      <c r="CI692" s="42"/>
      <c r="CJ692" s="42"/>
      <c r="CK692" s="146"/>
      <c r="CL692" s="42"/>
      <c r="CM692" s="146"/>
      <c r="CN692" s="42"/>
      <c r="CO692" s="42"/>
      <c r="CP692" s="42"/>
      <c r="CQ692" s="42"/>
      <c r="CR692" s="42"/>
      <c r="CS692" s="42"/>
      <c r="CT692" s="42"/>
      <c r="CU692" s="40"/>
      <c r="CV692" s="42"/>
      <c r="CW692" s="40"/>
      <c r="CX692" s="42"/>
      <c r="CY692" s="40"/>
      <c r="CZ692" s="42"/>
      <c r="DA692" s="40"/>
      <c r="DB692" s="42"/>
      <c r="DC692" s="40"/>
      <c r="DD692" s="42"/>
      <c r="DE692" s="40"/>
      <c r="DF692" s="42"/>
      <c r="DG692" s="42"/>
      <c r="DH692" s="42"/>
    </row>
    <row r="693" spans="3:112">
      <c r="C693" s="147"/>
      <c r="D693" s="146"/>
      <c r="E693" s="147"/>
      <c r="F693" s="42"/>
      <c r="G693" s="151"/>
      <c r="H693" s="151"/>
      <c r="I693" s="151"/>
      <c r="J693" s="151"/>
      <c r="K693" s="151"/>
      <c r="L693" s="151"/>
      <c r="M693" s="151"/>
      <c r="N693" s="151"/>
      <c r="O693" s="45"/>
      <c r="P693" s="40"/>
      <c r="Q693" s="183"/>
      <c r="R693" s="40"/>
      <c r="S693" s="40"/>
      <c r="T693" s="40"/>
      <c r="U693" s="40"/>
      <c r="V693" s="40"/>
      <c r="W693" s="152"/>
      <c r="X693" s="153"/>
      <c r="Y693" s="70"/>
      <c r="Z693" s="157"/>
      <c r="AA693" s="157"/>
      <c r="AB693" s="45"/>
      <c r="AC693" s="145"/>
      <c r="AD693" s="40"/>
      <c r="AE693" s="42"/>
      <c r="AF693" s="42"/>
      <c r="AG693" s="42"/>
      <c r="AH693" s="146"/>
      <c r="AI693" s="42"/>
      <c r="AJ693" s="146"/>
      <c r="AK693" s="42"/>
      <c r="AL693" s="42"/>
      <c r="AM693" s="42"/>
      <c r="AN693" s="42"/>
      <c r="AO693" s="42"/>
      <c r="AP693" s="42"/>
      <c r="AQ693" s="42"/>
      <c r="AR693" s="40"/>
      <c r="AS693" s="42"/>
      <c r="AT693" s="40"/>
      <c r="AU693" s="42"/>
      <c r="AV693" s="40"/>
      <c r="AW693" s="42"/>
      <c r="AX693" s="40"/>
      <c r="AY693" s="42"/>
      <c r="AZ693" s="40"/>
      <c r="BA693" s="42"/>
      <c r="BB693" s="40"/>
      <c r="BC693" s="42"/>
      <c r="BD693" s="42"/>
      <c r="BE693" s="42"/>
      <c r="BF693" s="147"/>
      <c r="BG693" s="146"/>
      <c r="BH693" s="147"/>
      <c r="BI693" s="42"/>
      <c r="BJ693" s="151"/>
      <c r="BK693" s="151"/>
      <c r="BL693" s="151"/>
      <c r="BM693" s="151"/>
      <c r="BN693" s="151"/>
      <c r="BO693" s="151"/>
      <c r="BP693" s="151"/>
      <c r="BQ693" s="151"/>
      <c r="BR693" s="45"/>
      <c r="BS693" s="40"/>
      <c r="BT693" s="40"/>
      <c r="BU693" s="40"/>
      <c r="BV693" s="40"/>
      <c r="BW693" s="40"/>
      <c r="BX693" s="40"/>
      <c r="BY693" s="40"/>
      <c r="BZ693" s="152"/>
      <c r="CA693" s="153"/>
      <c r="CB693" s="70"/>
      <c r="CC693" s="157"/>
      <c r="CD693" s="157"/>
      <c r="CE693" s="45"/>
      <c r="CF693" s="145"/>
      <c r="CG693" s="40"/>
      <c r="CH693" s="42"/>
      <c r="CI693" s="42"/>
      <c r="CJ693" s="42"/>
      <c r="CK693" s="146"/>
      <c r="CL693" s="42"/>
      <c r="CM693" s="146"/>
      <c r="CN693" s="42"/>
      <c r="CO693" s="42"/>
      <c r="CP693" s="42"/>
      <c r="CQ693" s="42"/>
      <c r="CR693" s="42"/>
      <c r="CS693" s="42"/>
      <c r="CT693" s="42"/>
      <c r="CU693" s="40"/>
      <c r="CV693" s="42"/>
      <c r="CW693" s="40"/>
      <c r="CX693" s="42"/>
      <c r="CY693" s="40"/>
      <c r="CZ693" s="42"/>
      <c r="DA693" s="40"/>
      <c r="DB693" s="42"/>
      <c r="DC693" s="40"/>
      <c r="DD693" s="42"/>
      <c r="DE693" s="40"/>
      <c r="DF693" s="42"/>
      <c r="DG693" s="42"/>
      <c r="DH693" s="42"/>
    </row>
    <row r="694" spans="3:112">
      <c r="C694" s="147"/>
      <c r="D694" s="146"/>
      <c r="E694" s="147"/>
      <c r="F694" s="42"/>
      <c r="G694" s="151"/>
      <c r="H694" s="151"/>
      <c r="I694" s="151"/>
      <c r="J694" s="151"/>
      <c r="K694" s="151"/>
      <c r="L694" s="151"/>
      <c r="M694" s="151"/>
      <c r="N694" s="151"/>
      <c r="O694" s="45"/>
      <c r="P694" s="40"/>
      <c r="Q694" s="183"/>
      <c r="R694" s="40"/>
      <c r="S694" s="40"/>
      <c r="T694" s="40"/>
      <c r="U694" s="40"/>
      <c r="V694" s="40"/>
      <c r="W694" s="152"/>
      <c r="X694" s="153"/>
      <c r="Y694" s="70"/>
      <c r="Z694" s="157"/>
      <c r="AA694" s="157"/>
      <c r="AB694" s="45"/>
      <c r="AC694" s="145"/>
      <c r="AD694" s="40"/>
      <c r="AE694" s="42"/>
      <c r="AF694" s="42"/>
      <c r="AG694" s="42"/>
      <c r="AH694" s="146"/>
      <c r="AI694" s="42"/>
      <c r="AJ694" s="146"/>
      <c r="AK694" s="42"/>
      <c r="AL694" s="42"/>
      <c r="AM694" s="42"/>
      <c r="AN694" s="42"/>
      <c r="AO694" s="42"/>
      <c r="AP694" s="42"/>
      <c r="AQ694" s="42"/>
      <c r="AR694" s="40"/>
      <c r="AS694" s="42"/>
      <c r="AT694" s="40"/>
      <c r="AU694" s="42"/>
      <c r="AV694" s="40"/>
      <c r="AW694" s="42"/>
      <c r="AX694" s="40"/>
      <c r="AY694" s="42"/>
      <c r="AZ694" s="40"/>
      <c r="BA694" s="42"/>
      <c r="BB694" s="40"/>
      <c r="BC694" s="42"/>
      <c r="BD694" s="42"/>
      <c r="BE694" s="42"/>
      <c r="BF694" s="147"/>
      <c r="BG694" s="146"/>
      <c r="BH694" s="147"/>
      <c r="BI694" s="42"/>
      <c r="BJ694" s="151"/>
      <c r="BK694" s="151"/>
      <c r="BL694" s="151"/>
      <c r="BM694" s="151"/>
      <c r="BN694" s="151"/>
      <c r="BO694" s="151"/>
      <c r="BP694" s="151"/>
      <c r="BQ694" s="151"/>
      <c r="BR694" s="45"/>
      <c r="BS694" s="40"/>
      <c r="BT694" s="40"/>
      <c r="BU694" s="40"/>
      <c r="BV694" s="40"/>
      <c r="BW694" s="40"/>
      <c r="BX694" s="40"/>
      <c r="BY694" s="40"/>
      <c r="BZ694" s="152"/>
      <c r="CA694" s="153"/>
      <c r="CB694" s="70"/>
      <c r="CC694" s="157"/>
      <c r="CD694" s="157"/>
      <c r="CE694" s="45"/>
      <c r="CF694" s="145"/>
      <c r="CG694" s="40"/>
      <c r="CH694" s="42"/>
      <c r="CI694" s="42"/>
      <c r="CJ694" s="42"/>
      <c r="CK694" s="146"/>
      <c r="CL694" s="42"/>
      <c r="CM694" s="146"/>
      <c r="CN694" s="42"/>
      <c r="CO694" s="42"/>
      <c r="CP694" s="42"/>
      <c r="CQ694" s="42"/>
      <c r="CR694" s="42"/>
      <c r="CS694" s="42"/>
      <c r="CT694" s="42"/>
      <c r="CU694" s="40"/>
      <c r="CV694" s="42"/>
      <c r="CW694" s="40"/>
      <c r="CX694" s="42"/>
      <c r="CY694" s="40"/>
      <c r="CZ694" s="42"/>
      <c r="DA694" s="40"/>
      <c r="DB694" s="42"/>
      <c r="DC694" s="40"/>
      <c r="DD694" s="42"/>
      <c r="DE694" s="40"/>
      <c r="DF694" s="42"/>
      <c r="DG694" s="42"/>
      <c r="DH694" s="42"/>
    </row>
    <row r="695" spans="3:112">
      <c r="C695" s="147"/>
      <c r="D695" s="146"/>
      <c r="E695" s="147"/>
      <c r="F695" s="42"/>
      <c r="G695" s="151"/>
      <c r="H695" s="151"/>
      <c r="I695" s="151"/>
      <c r="J695" s="151"/>
      <c r="K695" s="151"/>
      <c r="L695" s="151"/>
      <c r="M695" s="151"/>
      <c r="N695" s="151"/>
      <c r="O695" s="45"/>
      <c r="P695" s="40"/>
      <c r="Q695" s="183"/>
      <c r="R695" s="40"/>
      <c r="S695" s="40"/>
      <c r="T695" s="40"/>
      <c r="U695" s="40"/>
      <c r="V695" s="40"/>
      <c r="W695" s="152"/>
      <c r="X695" s="153"/>
      <c r="Y695" s="70"/>
      <c r="Z695" s="157"/>
      <c r="AA695" s="157"/>
      <c r="AB695" s="45"/>
      <c r="AC695" s="145"/>
      <c r="AD695" s="40"/>
      <c r="AE695" s="42"/>
      <c r="AF695" s="42"/>
      <c r="AG695" s="42"/>
      <c r="AH695" s="146"/>
      <c r="AI695" s="42"/>
      <c r="AJ695" s="146"/>
      <c r="AK695" s="42"/>
      <c r="AL695" s="42"/>
      <c r="AM695" s="42"/>
      <c r="AN695" s="42"/>
      <c r="AO695" s="42"/>
      <c r="AP695" s="42"/>
      <c r="AQ695" s="42"/>
      <c r="AR695" s="40"/>
      <c r="AS695" s="42"/>
      <c r="AT695" s="40"/>
      <c r="AU695" s="42"/>
      <c r="AV695" s="40"/>
      <c r="AW695" s="42"/>
      <c r="AX695" s="40"/>
      <c r="AY695" s="42"/>
      <c r="AZ695" s="40"/>
      <c r="BA695" s="42"/>
      <c r="BB695" s="40"/>
      <c r="BC695" s="42"/>
      <c r="BD695" s="42"/>
      <c r="BE695" s="42"/>
      <c r="BF695" s="147"/>
      <c r="BG695" s="146"/>
      <c r="BH695" s="147"/>
      <c r="BI695" s="42"/>
      <c r="BJ695" s="151"/>
      <c r="BK695" s="151"/>
      <c r="BL695" s="151"/>
      <c r="BM695" s="151"/>
      <c r="BN695" s="151"/>
      <c r="BO695" s="151"/>
      <c r="BP695" s="151"/>
      <c r="BQ695" s="151"/>
      <c r="BR695" s="45"/>
      <c r="BS695" s="40"/>
      <c r="BT695" s="40"/>
      <c r="BU695" s="40"/>
      <c r="BV695" s="40"/>
      <c r="BW695" s="40"/>
      <c r="BX695" s="40"/>
      <c r="BY695" s="40"/>
      <c r="BZ695" s="152"/>
      <c r="CA695" s="153"/>
      <c r="CB695" s="70"/>
      <c r="CC695" s="157"/>
      <c r="CD695" s="157"/>
      <c r="CE695" s="45"/>
      <c r="CF695" s="145"/>
      <c r="CG695" s="40"/>
      <c r="CH695" s="42"/>
      <c r="CI695" s="42"/>
      <c r="CJ695" s="42"/>
      <c r="CK695" s="146"/>
      <c r="CL695" s="42"/>
      <c r="CM695" s="146"/>
      <c r="CN695" s="42"/>
      <c r="CO695" s="42"/>
      <c r="CP695" s="42"/>
      <c r="CQ695" s="42"/>
      <c r="CR695" s="42"/>
      <c r="CS695" s="42"/>
      <c r="CT695" s="42"/>
      <c r="CU695" s="40"/>
      <c r="CV695" s="42"/>
      <c r="CW695" s="40"/>
      <c r="CX695" s="42"/>
      <c r="CY695" s="40"/>
      <c r="CZ695" s="42"/>
      <c r="DA695" s="40"/>
      <c r="DB695" s="42"/>
      <c r="DC695" s="40"/>
      <c r="DD695" s="42"/>
      <c r="DE695" s="40"/>
      <c r="DF695" s="42"/>
      <c r="DG695" s="42"/>
      <c r="DH695" s="42"/>
    </row>
    <row r="696" spans="3:112">
      <c r="C696" s="147"/>
      <c r="D696" s="146"/>
      <c r="E696" s="147"/>
      <c r="F696" s="42"/>
      <c r="G696" s="151"/>
      <c r="H696" s="151"/>
      <c r="I696" s="151"/>
      <c r="J696" s="151"/>
      <c r="K696" s="151"/>
      <c r="L696" s="151"/>
      <c r="M696" s="151"/>
      <c r="N696" s="151"/>
      <c r="O696" s="45"/>
      <c r="P696" s="40"/>
      <c r="Q696" s="183"/>
      <c r="R696" s="40"/>
      <c r="S696" s="40"/>
      <c r="T696" s="40"/>
      <c r="U696" s="40"/>
      <c r="V696" s="40"/>
      <c r="W696" s="152"/>
      <c r="X696" s="153"/>
      <c r="Y696" s="70"/>
      <c r="Z696" s="157"/>
      <c r="AA696" s="157"/>
      <c r="AB696" s="45"/>
      <c r="AC696" s="145"/>
      <c r="AD696" s="40"/>
      <c r="AE696" s="42"/>
      <c r="AF696" s="42"/>
      <c r="AG696" s="42"/>
      <c r="AH696" s="146"/>
      <c r="AI696" s="42"/>
      <c r="AJ696" s="146"/>
      <c r="AK696" s="42"/>
      <c r="AL696" s="42"/>
      <c r="AM696" s="42"/>
      <c r="AN696" s="42"/>
      <c r="AO696" s="42"/>
      <c r="AP696" s="42"/>
      <c r="AQ696" s="42"/>
      <c r="AR696" s="40"/>
      <c r="AS696" s="42"/>
      <c r="AT696" s="40"/>
      <c r="AU696" s="42"/>
      <c r="AV696" s="40"/>
      <c r="AW696" s="42"/>
      <c r="AX696" s="40"/>
      <c r="AY696" s="42"/>
      <c r="AZ696" s="40"/>
      <c r="BA696" s="42"/>
      <c r="BB696" s="40"/>
      <c r="BC696" s="42"/>
      <c r="BD696" s="42"/>
      <c r="BE696" s="42"/>
      <c r="BF696" s="147"/>
      <c r="BG696" s="146"/>
      <c r="BH696" s="147"/>
      <c r="BI696" s="42"/>
      <c r="BJ696" s="151"/>
      <c r="BK696" s="151"/>
      <c r="BL696" s="151"/>
      <c r="BM696" s="151"/>
      <c r="BN696" s="151"/>
      <c r="BO696" s="151"/>
      <c r="BP696" s="151"/>
      <c r="BQ696" s="151"/>
      <c r="BR696" s="45"/>
      <c r="BS696" s="40"/>
      <c r="BT696" s="40"/>
      <c r="BU696" s="40"/>
      <c r="BV696" s="40"/>
      <c r="BW696" s="40"/>
      <c r="BX696" s="40"/>
      <c r="BY696" s="40"/>
      <c r="BZ696" s="152"/>
      <c r="CA696" s="153"/>
      <c r="CB696" s="70"/>
      <c r="CC696" s="157"/>
      <c r="CD696" s="157"/>
      <c r="CE696" s="45"/>
      <c r="CF696" s="145"/>
      <c r="CG696" s="40"/>
      <c r="CH696" s="42"/>
      <c r="CI696" s="42"/>
      <c r="CJ696" s="42"/>
      <c r="CK696" s="146"/>
      <c r="CL696" s="42"/>
      <c r="CM696" s="146"/>
      <c r="CN696" s="42"/>
      <c r="CO696" s="42"/>
      <c r="CP696" s="42"/>
      <c r="CQ696" s="42"/>
      <c r="CR696" s="42"/>
      <c r="CS696" s="42"/>
      <c r="CT696" s="42"/>
      <c r="CU696" s="40"/>
      <c r="CV696" s="42"/>
      <c r="CW696" s="40"/>
      <c r="CX696" s="42"/>
      <c r="CY696" s="40"/>
      <c r="CZ696" s="42"/>
      <c r="DA696" s="40"/>
      <c r="DB696" s="42"/>
      <c r="DC696" s="40"/>
      <c r="DD696" s="42"/>
      <c r="DE696" s="40"/>
      <c r="DF696" s="42"/>
      <c r="DG696" s="42"/>
      <c r="DH696" s="42"/>
    </row>
    <row r="697" spans="3:112">
      <c r="C697" s="147"/>
      <c r="D697" s="146"/>
      <c r="E697" s="147"/>
      <c r="F697" s="42"/>
      <c r="G697" s="151"/>
      <c r="H697" s="151"/>
      <c r="I697" s="151"/>
      <c r="J697" s="151"/>
      <c r="K697" s="151"/>
      <c r="L697" s="151"/>
      <c r="M697" s="151"/>
      <c r="N697" s="151"/>
      <c r="O697" s="45"/>
      <c r="P697" s="40"/>
      <c r="Q697" s="183"/>
      <c r="R697" s="40"/>
      <c r="S697" s="40"/>
      <c r="T697" s="40"/>
      <c r="U697" s="40"/>
      <c r="V697" s="40"/>
      <c r="W697" s="152"/>
      <c r="X697" s="153"/>
      <c r="Y697" s="70"/>
      <c r="Z697" s="157"/>
      <c r="AA697" s="157"/>
      <c r="AB697" s="45"/>
      <c r="AC697" s="145"/>
      <c r="AD697" s="40"/>
      <c r="AE697" s="42"/>
      <c r="AF697" s="42"/>
      <c r="AG697" s="42"/>
      <c r="AH697" s="146"/>
      <c r="AI697" s="42"/>
      <c r="AJ697" s="146"/>
      <c r="AK697" s="42"/>
      <c r="AL697" s="42"/>
      <c r="AM697" s="42"/>
      <c r="AN697" s="42"/>
      <c r="AO697" s="42"/>
      <c r="AP697" s="42"/>
      <c r="AQ697" s="42"/>
      <c r="AR697" s="40"/>
      <c r="AS697" s="42"/>
      <c r="AT697" s="40"/>
      <c r="AU697" s="42"/>
      <c r="AV697" s="40"/>
      <c r="AW697" s="42"/>
      <c r="AX697" s="40"/>
      <c r="AY697" s="42"/>
      <c r="AZ697" s="40"/>
      <c r="BA697" s="42"/>
      <c r="BB697" s="40"/>
      <c r="BC697" s="42"/>
      <c r="BD697" s="42"/>
      <c r="BE697" s="42"/>
      <c r="BF697" s="147"/>
      <c r="BG697" s="146"/>
      <c r="BH697" s="147"/>
      <c r="BI697" s="42"/>
      <c r="BJ697" s="151"/>
      <c r="BK697" s="151"/>
      <c r="BL697" s="151"/>
      <c r="BM697" s="151"/>
      <c r="BN697" s="151"/>
      <c r="BO697" s="151"/>
      <c r="BP697" s="151"/>
      <c r="BQ697" s="151"/>
      <c r="BR697" s="45"/>
      <c r="BS697" s="40"/>
      <c r="BT697" s="40"/>
      <c r="BU697" s="40"/>
      <c r="BV697" s="40"/>
      <c r="BW697" s="40"/>
      <c r="BX697" s="40"/>
      <c r="BY697" s="40"/>
      <c r="BZ697" s="152"/>
      <c r="CA697" s="153"/>
      <c r="CB697" s="70"/>
      <c r="CC697" s="157"/>
      <c r="CD697" s="157"/>
      <c r="CE697" s="45"/>
      <c r="CF697" s="145"/>
      <c r="CG697" s="40"/>
      <c r="CH697" s="42"/>
      <c r="CI697" s="42"/>
      <c r="CJ697" s="42"/>
      <c r="CK697" s="146"/>
      <c r="CL697" s="42"/>
      <c r="CM697" s="146"/>
      <c r="CN697" s="42"/>
      <c r="CO697" s="42"/>
      <c r="CP697" s="42"/>
      <c r="CQ697" s="42"/>
      <c r="CR697" s="42"/>
      <c r="CS697" s="42"/>
      <c r="CT697" s="42"/>
      <c r="CU697" s="40"/>
      <c r="CV697" s="42"/>
      <c r="CW697" s="40"/>
      <c r="CX697" s="42"/>
      <c r="CY697" s="40"/>
      <c r="CZ697" s="42"/>
      <c r="DA697" s="40"/>
      <c r="DB697" s="42"/>
      <c r="DC697" s="40"/>
      <c r="DD697" s="42"/>
      <c r="DE697" s="40"/>
      <c r="DF697" s="42"/>
      <c r="DG697" s="42"/>
      <c r="DH697" s="42"/>
    </row>
    <row r="698" spans="3:112">
      <c r="C698" s="147"/>
      <c r="D698" s="146"/>
      <c r="E698" s="147"/>
      <c r="F698" s="42"/>
      <c r="G698" s="151"/>
      <c r="H698" s="151"/>
      <c r="I698" s="151"/>
      <c r="J698" s="151"/>
      <c r="K698" s="151"/>
      <c r="L698" s="151"/>
      <c r="M698" s="151"/>
      <c r="N698" s="151"/>
      <c r="O698" s="45"/>
      <c r="P698" s="40"/>
      <c r="Q698" s="183"/>
      <c r="R698" s="40"/>
      <c r="S698" s="40"/>
      <c r="T698" s="40"/>
      <c r="U698" s="40"/>
      <c r="V698" s="40"/>
      <c r="W698" s="152"/>
      <c r="X698" s="153"/>
      <c r="Y698" s="70"/>
      <c r="Z698" s="157"/>
      <c r="AA698" s="157"/>
      <c r="AB698" s="45"/>
      <c r="AC698" s="145"/>
      <c r="AD698" s="40"/>
      <c r="AE698" s="42"/>
      <c r="AF698" s="42"/>
      <c r="AG698" s="42"/>
      <c r="AH698" s="146"/>
      <c r="AI698" s="42"/>
      <c r="AJ698" s="146"/>
      <c r="AK698" s="42"/>
      <c r="AL698" s="42"/>
      <c r="AM698" s="42"/>
      <c r="AN698" s="42"/>
      <c r="AO698" s="42"/>
      <c r="AP698" s="42"/>
      <c r="AQ698" s="42"/>
      <c r="AR698" s="40"/>
      <c r="AS698" s="42"/>
      <c r="AT698" s="40"/>
      <c r="AU698" s="42"/>
      <c r="AV698" s="40"/>
      <c r="AW698" s="42"/>
      <c r="AX698" s="40"/>
      <c r="AY698" s="42"/>
      <c r="AZ698" s="40"/>
      <c r="BA698" s="42"/>
      <c r="BB698" s="40"/>
      <c r="BC698" s="42"/>
      <c r="BD698" s="42"/>
      <c r="BE698" s="42"/>
      <c r="BF698" s="147"/>
      <c r="BG698" s="146"/>
      <c r="BH698" s="147"/>
      <c r="BI698" s="42"/>
      <c r="BJ698" s="151"/>
      <c r="BK698" s="151"/>
      <c r="BL698" s="151"/>
      <c r="BM698" s="151"/>
      <c r="BN698" s="151"/>
      <c r="BO698" s="151"/>
      <c r="BP698" s="151"/>
      <c r="BQ698" s="151"/>
      <c r="BR698" s="45"/>
      <c r="BS698" s="40"/>
      <c r="BT698" s="40"/>
      <c r="BU698" s="40"/>
      <c r="BV698" s="40"/>
      <c r="BW698" s="40"/>
      <c r="BX698" s="40"/>
      <c r="BY698" s="40"/>
      <c r="BZ698" s="152"/>
      <c r="CA698" s="153"/>
      <c r="CB698" s="70"/>
      <c r="CC698" s="157"/>
      <c r="CD698" s="157"/>
      <c r="CE698" s="45"/>
      <c r="CF698" s="145"/>
      <c r="CG698" s="40"/>
      <c r="CH698" s="42"/>
      <c r="CI698" s="42"/>
      <c r="CJ698" s="42"/>
      <c r="CK698" s="146"/>
      <c r="CL698" s="42"/>
      <c r="CM698" s="146"/>
      <c r="CN698" s="42"/>
      <c r="CO698" s="42"/>
      <c r="CP698" s="42"/>
      <c r="CQ698" s="42"/>
      <c r="CR698" s="42"/>
      <c r="CS698" s="42"/>
      <c r="CT698" s="42"/>
      <c r="CU698" s="40"/>
      <c r="CV698" s="42"/>
      <c r="CW698" s="40"/>
      <c r="CX698" s="42"/>
      <c r="CY698" s="40"/>
      <c r="CZ698" s="42"/>
      <c r="DA698" s="40"/>
      <c r="DB698" s="42"/>
      <c r="DC698" s="40"/>
      <c r="DD698" s="42"/>
      <c r="DE698" s="40"/>
      <c r="DF698" s="42"/>
      <c r="DG698" s="42"/>
      <c r="DH698" s="42"/>
    </row>
    <row r="699" spans="3:112">
      <c r="C699" s="147"/>
      <c r="D699" s="146"/>
      <c r="E699" s="147"/>
      <c r="F699" s="42"/>
      <c r="G699" s="151"/>
      <c r="H699" s="151"/>
      <c r="I699" s="151"/>
      <c r="J699" s="151"/>
      <c r="K699" s="151"/>
      <c r="L699" s="151"/>
      <c r="M699" s="151"/>
      <c r="N699" s="151"/>
      <c r="O699" s="45"/>
      <c r="P699" s="40"/>
      <c r="Q699" s="183"/>
      <c r="R699" s="40"/>
      <c r="S699" s="40"/>
      <c r="T699" s="40"/>
      <c r="U699" s="40"/>
      <c r="V699" s="40"/>
      <c r="W699" s="152"/>
      <c r="X699" s="153"/>
      <c r="Y699" s="70"/>
      <c r="Z699" s="157"/>
      <c r="AA699" s="157"/>
      <c r="AB699" s="45"/>
      <c r="AC699" s="145"/>
      <c r="AD699" s="40"/>
      <c r="AE699" s="42"/>
      <c r="AF699" s="42"/>
      <c r="AG699" s="42"/>
      <c r="AH699" s="146"/>
      <c r="AI699" s="42"/>
      <c r="AJ699" s="146"/>
      <c r="AK699" s="42"/>
      <c r="AL699" s="42"/>
      <c r="AM699" s="42"/>
      <c r="AN699" s="42"/>
      <c r="AO699" s="42"/>
      <c r="AP699" s="42"/>
      <c r="AQ699" s="42"/>
      <c r="AR699" s="40"/>
      <c r="AS699" s="42"/>
      <c r="AT699" s="40"/>
      <c r="AU699" s="42"/>
      <c r="AV699" s="40"/>
      <c r="AW699" s="42"/>
      <c r="AX699" s="40"/>
      <c r="AY699" s="42"/>
      <c r="AZ699" s="40"/>
      <c r="BA699" s="42"/>
      <c r="BB699" s="40"/>
      <c r="BC699" s="42"/>
      <c r="BD699" s="42"/>
      <c r="BE699" s="42"/>
      <c r="BF699" s="147"/>
      <c r="BG699" s="146"/>
      <c r="BH699" s="147"/>
      <c r="BI699" s="42"/>
      <c r="BJ699" s="151"/>
      <c r="BK699" s="151"/>
      <c r="BL699" s="151"/>
      <c r="BM699" s="151"/>
      <c r="BN699" s="151"/>
      <c r="BO699" s="151"/>
      <c r="BP699" s="151"/>
      <c r="BQ699" s="151"/>
      <c r="BR699" s="45"/>
      <c r="BS699" s="40"/>
      <c r="BT699" s="40"/>
      <c r="BU699" s="40"/>
      <c r="BV699" s="40"/>
      <c r="BW699" s="40"/>
      <c r="BX699" s="40"/>
      <c r="BY699" s="40"/>
      <c r="BZ699" s="152"/>
      <c r="CA699" s="153"/>
      <c r="CB699" s="70"/>
      <c r="CC699" s="157"/>
      <c r="CD699" s="157"/>
      <c r="CE699" s="45"/>
      <c r="CF699" s="145"/>
      <c r="CG699" s="40"/>
      <c r="CH699" s="42"/>
      <c r="CI699" s="42"/>
      <c r="CJ699" s="42"/>
      <c r="CK699" s="146"/>
      <c r="CL699" s="42"/>
      <c r="CM699" s="146"/>
      <c r="CN699" s="42"/>
      <c r="CO699" s="42"/>
      <c r="CP699" s="42"/>
      <c r="CQ699" s="42"/>
      <c r="CR699" s="42"/>
      <c r="CS699" s="42"/>
      <c r="CT699" s="42"/>
      <c r="CU699" s="40"/>
      <c r="CV699" s="42"/>
      <c r="CW699" s="40"/>
      <c r="CX699" s="42"/>
      <c r="CY699" s="40"/>
      <c r="CZ699" s="42"/>
      <c r="DA699" s="40"/>
      <c r="DB699" s="42"/>
      <c r="DC699" s="40"/>
      <c r="DD699" s="42"/>
      <c r="DE699" s="40"/>
      <c r="DF699" s="42"/>
      <c r="DG699" s="42"/>
      <c r="DH699" s="42"/>
    </row>
    <row r="700" spans="3:112">
      <c r="C700" s="147"/>
      <c r="D700" s="146"/>
      <c r="E700" s="147"/>
      <c r="F700" s="42"/>
      <c r="G700" s="151"/>
      <c r="H700" s="151"/>
      <c r="I700" s="151"/>
      <c r="J700" s="151"/>
      <c r="K700" s="151"/>
      <c r="L700" s="151"/>
      <c r="M700" s="151"/>
      <c r="N700" s="151"/>
      <c r="O700" s="45"/>
      <c r="P700" s="40"/>
      <c r="Q700" s="183"/>
      <c r="R700" s="40"/>
      <c r="S700" s="40"/>
      <c r="T700" s="40"/>
      <c r="U700" s="40"/>
      <c r="V700" s="40"/>
      <c r="W700" s="152"/>
      <c r="X700" s="153"/>
      <c r="Y700" s="70"/>
      <c r="Z700" s="157"/>
      <c r="AA700" s="157"/>
      <c r="AB700" s="45"/>
      <c r="AC700" s="145"/>
      <c r="AD700" s="40"/>
      <c r="AE700" s="42"/>
      <c r="AF700" s="42"/>
      <c r="AG700" s="42"/>
      <c r="AH700" s="146"/>
      <c r="AI700" s="42"/>
      <c r="AJ700" s="146"/>
      <c r="AK700" s="42"/>
      <c r="AL700" s="42"/>
      <c r="AM700" s="42"/>
      <c r="AN700" s="42"/>
      <c r="AO700" s="42"/>
      <c r="AP700" s="42"/>
      <c r="AQ700" s="42"/>
      <c r="AR700" s="40"/>
      <c r="AS700" s="42"/>
      <c r="AT700" s="40"/>
      <c r="AU700" s="42"/>
      <c r="AV700" s="40"/>
      <c r="AW700" s="42"/>
      <c r="AX700" s="40"/>
      <c r="AY700" s="42"/>
      <c r="AZ700" s="40"/>
      <c r="BA700" s="42"/>
      <c r="BB700" s="40"/>
      <c r="BC700" s="42"/>
      <c r="BD700" s="42"/>
      <c r="BE700" s="42"/>
      <c r="BF700" s="147"/>
      <c r="BG700" s="146"/>
      <c r="BH700" s="147"/>
      <c r="BI700" s="42"/>
      <c r="BJ700" s="151"/>
      <c r="BK700" s="151"/>
      <c r="BL700" s="151"/>
      <c r="BM700" s="151"/>
      <c r="BN700" s="151"/>
      <c r="BO700" s="151"/>
      <c r="BP700" s="151"/>
      <c r="BQ700" s="151"/>
      <c r="BR700" s="45"/>
      <c r="BS700" s="40"/>
      <c r="BT700" s="40"/>
      <c r="BU700" s="40"/>
      <c r="BV700" s="40"/>
      <c r="BW700" s="40"/>
      <c r="BX700" s="40"/>
      <c r="BY700" s="40"/>
      <c r="BZ700" s="152"/>
      <c r="CA700" s="153"/>
      <c r="CB700" s="70"/>
      <c r="CC700" s="157"/>
      <c r="CD700" s="157"/>
      <c r="CE700" s="45"/>
      <c r="CF700" s="145"/>
      <c r="CG700" s="40"/>
      <c r="CH700" s="42"/>
      <c r="CI700" s="42"/>
      <c r="CJ700" s="42"/>
      <c r="CK700" s="146"/>
      <c r="CL700" s="42"/>
      <c r="CM700" s="146"/>
      <c r="CN700" s="42"/>
      <c r="CO700" s="42"/>
      <c r="CP700" s="42"/>
      <c r="CQ700" s="42"/>
      <c r="CR700" s="42"/>
      <c r="CS700" s="42"/>
      <c r="CT700" s="42"/>
      <c r="CU700" s="40"/>
      <c r="CV700" s="42"/>
      <c r="CW700" s="40"/>
      <c r="CX700" s="42"/>
      <c r="CY700" s="40"/>
      <c r="CZ700" s="42"/>
      <c r="DA700" s="40"/>
      <c r="DB700" s="42"/>
      <c r="DC700" s="40"/>
      <c r="DD700" s="42"/>
      <c r="DE700" s="40"/>
      <c r="DF700" s="42"/>
      <c r="DG700" s="42"/>
      <c r="DH700" s="42"/>
    </row>
    <row r="701" spans="3:112">
      <c r="C701" s="147"/>
      <c r="D701" s="146"/>
      <c r="E701" s="147"/>
      <c r="F701" s="42"/>
      <c r="G701" s="151"/>
      <c r="H701" s="151"/>
      <c r="I701" s="151"/>
      <c r="J701" s="151"/>
      <c r="K701" s="151"/>
      <c r="L701" s="151"/>
      <c r="M701" s="151"/>
      <c r="N701" s="151"/>
      <c r="O701" s="45"/>
      <c r="P701" s="40"/>
      <c r="Q701" s="183"/>
      <c r="R701" s="40"/>
      <c r="S701" s="40"/>
      <c r="T701" s="40"/>
      <c r="U701" s="40"/>
      <c r="V701" s="40"/>
      <c r="W701" s="152"/>
      <c r="X701" s="153"/>
      <c r="Y701" s="70"/>
      <c r="Z701" s="157"/>
      <c r="AA701" s="157"/>
      <c r="AB701" s="45"/>
      <c r="AC701" s="145"/>
      <c r="AD701" s="40"/>
      <c r="AE701" s="42"/>
      <c r="AF701" s="42"/>
      <c r="AG701" s="42"/>
      <c r="AH701" s="146"/>
      <c r="AI701" s="42"/>
      <c r="AJ701" s="146"/>
      <c r="AK701" s="42"/>
      <c r="AL701" s="42"/>
      <c r="AM701" s="42"/>
      <c r="AN701" s="42"/>
      <c r="AO701" s="42"/>
      <c r="AP701" s="42"/>
      <c r="AQ701" s="42"/>
      <c r="AR701" s="40"/>
      <c r="AS701" s="42"/>
      <c r="AT701" s="40"/>
      <c r="AU701" s="42"/>
      <c r="AV701" s="40"/>
      <c r="AW701" s="42"/>
      <c r="AX701" s="40"/>
      <c r="AY701" s="42"/>
      <c r="AZ701" s="40"/>
      <c r="BA701" s="42"/>
      <c r="BB701" s="40"/>
      <c r="BC701" s="42"/>
      <c r="BD701" s="42"/>
      <c r="BE701" s="42"/>
      <c r="BF701" s="147"/>
      <c r="BG701" s="146"/>
      <c r="BH701" s="147"/>
      <c r="BI701" s="42"/>
      <c r="BJ701" s="151"/>
      <c r="BK701" s="151"/>
      <c r="BL701" s="151"/>
      <c r="BM701" s="151"/>
      <c r="BN701" s="151"/>
      <c r="BO701" s="151"/>
      <c r="BP701" s="151"/>
      <c r="BQ701" s="151"/>
      <c r="BR701" s="45"/>
      <c r="BS701" s="40"/>
      <c r="BT701" s="40"/>
      <c r="BU701" s="40"/>
      <c r="BV701" s="40"/>
      <c r="BW701" s="40"/>
      <c r="BX701" s="40"/>
      <c r="BY701" s="40"/>
      <c r="BZ701" s="152"/>
      <c r="CA701" s="153"/>
      <c r="CB701" s="70"/>
      <c r="CC701" s="157"/>
      <c r="CD701" s="157"/>
      <c r="CE701" s="45"/>
      <c r="CF701" s="145"/>
      <c r="CG701" s="40"/>
      <c r="CH701" s="42"/>
      <c r="CI701" s="42"/>
      <c r="CJ701" s="42"/>
      <c r="CK701" s="146"/>
      <c r="CL701" s="42"/>
      <c r="CM701" s="146"/>
      <c r="CN701" s="42"/>
      <c r="CO701" s="42"/>
      <c r="CP701" s="42"/>
      <c r="CQ701" s="42"/>
      <c r="CR701" s="42"/>
      <c r="CS701" s="42"/>
      <c r="CT701" s="42"/>
      <c r="CU701" s="40"/>
      <c r="CV701" s="42"/>
      <c r="CW701" s="40"/>
      <c r="CX701" s="42"/>
      <c r="CY701" s="40"/>
      <c r="CZ701" s="42"/>
      <c r="DA701" s="40"/>
      <c r="DB701" s="42"/>
      <c r="DC701" s="40"/>
      <c r="DD701" s="42"/>
      <c r="DE701" s="40"/>
      <c r="DF701" s="42"/>
      <c r="DG701" s="42"/>
      <c r="DH701" s="42"/>
    </row>
    <row r="702" spans="3:112">
      <c r="C702" s="147"/>
      <c r="D702" s="146"/>
      <c r="E702" s="147"/>
      <c r="F702" s="42"/>
      <c r="G702" s="151"/>
      <c r="H702" s="151"/>
      <c r="I702" s="151"/>
      <c r="J702" s="151"/>
      <c r="K702" s="151"/>
      <c r="L702" s="151"/>
      <c r="M702" s="151"/>
      <c r="N702" s="151"/>
      <c r="O702" s="45"/>
      <c r="P702" s="40"/>
      <c r="Q702" s="183"/>
      <c r="R702" s="40"/>
      <c r="S702" s="40"/>
      <c r="T702" s="40"/>
      <c r="U702" s="40"/>
      <c r="V702" s="40"/>
      <c r="W702" s="152"/>
      <c r="X702" s="153"/>
      <c r="Y702" s="70"/>
      <c r="Z702" s="157"/>
      <c r="AA702" s="157"/>
      <c r="AB702" s="45"/>
      <c r="AC702" s="145"/>
      <c r="AD702" s="40"/>
      <c r="AE702" s="42"/>
      <c r="AF702" s="42"/>
      <c r="AG702" s="42"/>
      <c r="AH702" s="146"/>
      <c r="AI702" s="42"/>
      <c r="AJ702" s="146"/>
      <c r="AK702" s="42"/>
      <c r="AL702" s="42"/>
      <c r="AM702" s="42"/>
      <c r="AN702" s="42"/>
      <c r="AO702" s="42"/>
      <c r="AP702" s="42"/>
      <c r="AQ702" s="42"/>
      <c r="AR702" s="40"/>
      <c r="AS702" s="42"/>
      <c r="AT702" s="40"/>
      <c r="AU702" s="42"/>
      <c r="AV702" s="40"/>
      <c r="AW702" s="42"/>
      <c r="AX702" s="40"/>
      <c r="AY702" s="42"/>
      <c r="AZ702" s="40"/>
      <c r="BA702" s="42"/>
      <c r="BB702" s="40"/>
      <c r="BC702" s="42"/>
      <c r="BD702" s="42"/>
      <c r="BE702" s="42"/>
      <c r="BF702" s="147"/>
      <c r="BG702" s="146"/>
      <c r="BH702" s="147"/>
      <c r="BI702" s="42"/>
      <c r="BJ702" s="151"/>
      <c r="BK702" s="151"/>
      <c r="BL702" s="151"/>
      <c r="BM702" s="151"/>
      <c r="BN702" s="151"/>
      <c r="BO702" s="151"/>
      <c r="BP702" s="151"/>
      <c r="BQ702" s="151"/>
      <c r="BR702" s="45"/>
      <c r="BS702" s="40"/>
      <c r="BT702" s="40"/>
      <c r="BU702" s="40"/>
      <c r="BV702" s="40"/>
      <c r="BW702" s="40"/>
      <c r="BX702" s="40"/>
      <c r="BY702" s="40"/>
      <c r="BZ702" s="152"/>
      <c r="CA702" s="153"/>
      <c r="CB702" s="70"/>
      <c r="CC702" s="157"/>
      <c r="CD702" s="157"/>
      <c r="CE702" s="45"/>
      <c r="CF702" s="145"/>
      <c r="CG702" s="40"/>
      <c r="CH702" s="42"/>
      <c r="CI702" s="42"/>
      <c r="CJ702" s="42"/>
      <c r="CK702" s="146"/>
      <c r="CL702" s="42"/>
      <c r="CM702" s="146"/>
      <c r="CN702" s="42"/>
      <c r="CO702" s="42"/>
      <c r="CP702" s="42"/>
      <c r="CQ702" s="42"/>
      <c r="CR702" s="42"/>
      <c r="CS702" s="42"/>
      <c r="CT702" s="42"/>
      <c r="CU702" s="40"/>
      <c r="CV702" s="42"/>
      <c r="CW702" s="40"/>
      <c r="CX702" s="42"/>
      <c r="CY702" s="40"/>
      <c r="CZ702" s="42"/>
      <c r="DA702" s="40"/>
      <c r="DB702" s="42"/>
      <c r="DC702" s="40"/>
      <c r="DD702" s="42"/>
      <c r="DE702" s="40"/>
      <c r="DF702" s="42"/>
      <c r="DG702" s="42"/>
      <c r="DH702" s="42"/>
    </row>
    <row r="703" spans="3:112">
      <c r="C703" s="147"/>
      <c r="D703" s="146"/>
      <c r="E703" s="147"/>
      <c r="F703" s="42"/>
      <c r="G703" s="151"/>
      <c r="H703" s="151"/>
      <c r="I703" s="151"/>
      <c r="J703" s="151"/>
      <c r="K703" s="151"/>
      <c r="L703" s="151"/>
      <c r="M703" s="151"/>
      <c r="N703" s="151"/>
      <c r="O703" s="45"/>
      <c r="P703" s="40"/>
      <c r="Q703" s="183"/>
      <c r="R703" s="40"/>
      <c r="S703" s="40"/>
      <c r="T703" s="40"/>
      <c r="U703" s="40"/>
      <c r="V703" s="40"/>
      <c r="W703" s="152"/>
      <c r="X703" s="153"/>
      <c r="Y703" s="70"/>
      <c r="Z703" s="157"/>
      <c r="AA703" s="157"/>
      <c r="AB703" s="45"/>
      <c r="AC703" s="145"/>
      <c r="AD703" s="40"/>
      <c r="AE703" s="42"/>
      <c r="AF703" s="42"/>
      <c r="AG703" s="42"/>
      <c r="AH703" s="146"/>
      <c r="AI703" s="42"/>
      <c r="AJ703" s="146"/>
      <c r="AK703" s="42"/>
      <c r="AL703" s="42"/>
      <c r="AM703" s="42"/>
      <c r="AN703" s="42"/>
      <c r="AO703" s="42"/>
      <c r="AP703" s="42"/>
      <c r="AQ703" s="42"/>
      <c r="AR703" s="40"/>
      <c r="AS703" s="42"/>
      <c r="AT703" s="40"/>
      <c r="AU703" s="42"/>
      <c r="AV703" s="40"/>
      <c r="AW703" s="42"/>
      <c r="AX703" s="40"/>
      <c r="AY703" s="42"/>
      <c r="AZ703" s="40"/>
      <c r="BA703" s="42"/>
      <c r="BB703" s="40"/>
      <c r="BC703" s="42"/>
      <c r="BD703" s="42"/>
      <c r="BE703" s="42"/>
      <c r="BF703" s="147"/>
      <c r="BG703" s="146"/>
      <c r="BH703" s="147"/>
      <c r="BI703" s="42"/>
      <c r="BJ703" s="151"/>
      <c r="BK703" s="151"/>
      <c r="BL703" s="151"/>
      <c r="BM703" s="151"/>
      <c r="BN703" s="151"/>
      <c r="BO703" s="151"/>
      <c r="BP703" s="151"/>
      <c r="BQ703" s="151"/>
      <c r="BR703" s="45"/>
      <c r="BS703" s="40"/>
      <c r="BT703" s="40"/>
      <c r="BU703" s="40"/>
      <c r="BV703" s="40"/>
      <c r="BW703" s="40"/>
      <c r="BX703" s="40"/>
      <c r="BY703" s="40"/>
      <c r="BZ703" s="152"/>
      <c r="CA703" s="153"/>
      <c r="CB703" s="70"/>
      <c r="CC703" s="157"/>
      <c r="CD703" s="157"/>
      <c r="CE703" s="45"/>
      <c r="CF703" s="145"/>
      <c r="CG703" s="40"/>
      <c r="CH703" s="42"/>
      <c r="CI703" s="42"/>
      <c r="CJ703" s="42"/>
      <c r="CK703" s="146"/>
      <c r="CL703" s="42"/>
      <c r="CM703" s="146"/>
      <c r="CN703" s="42"/>
      <c r="CO703" s="42"/>
      <c r="CP703" s="42"/>
      <c r="CQ703" s="42"/>
      <c r="CR703" s="42"/>
      <c r="CS703" s="42"/>
      <c r="CT703" s="42"/>
      <c r="CU703" s="40"/>
      <c r="CV703" s="42"/>
      <c r="CW703" s="40"/>
      <c r="CX703" s="42"/>
      <c r="CY703" s="40"/>
      <c r="CZ703" s="42"/>
      <c r="DA703" s="40"/>
      <c r="DB703" s="42"/>
      <c r="DC703" s="40"/>
      <c r="DD703" s="42"/>
      <c r="DE703" s="40"/>
      <c r="DF703" s="42"/>
      <c r="DG703" s="42"/>
      <c r="DH703" s="42"/>
    </row>
    <row r="704" spans="3:112">
      <c r="C704" s="147"/>
      <c r="D704" s="146"/>
      <c r="E704" s="147"/>
      <c r="F704" s="42"/>
      <c r="G704" s="151"/>
      <c r="H704" s="151"/>
      <c r="I704" s="151"/>
      <c r="J704" s="151"/>
      <c r="K704" s="151"/>
      <c r="L704" s="151"/>
      <c r="M704" s="151"/>
      <c r="N704" s="151"/>
      <c r="O704" s="45"/>
      <c r="P704" s="40"/>
      <c r="Q704" s="183"/>
      <c r="R704" s="40"/>
      <c r="S704" s="40"/>
      <c r="T704" s="40"/>
      <c r="U704" s="40"/>
      <c r="V704" s="40"/>
      <c r="W704" s="152"/>
      <c r="X704" s="153"/>
      <c r="Y704" s="70"/>
      <c r="Z704" s="157"/>
      <c r="AA704" s="157"/>
      <c r="AB704" s="45"/>
      <c r="AC704" s="145"/>
      <c r="AD704" s="40"/>
      <c r="AE704" s="42"/>
      <c r="AF704" s="42"/>
      <c r="AG704" s="42"/>
      <c r="AH704" s="146"/>
      <c r="AI704" s="42"/>
      <c r="AJ704" s="146"/>
      <c r="AK704" s="42"/>
      <c r="AL704" s="42"/>
      <c r="AM704" s="42"/>
      <c r="AN704" s="42"/>
      <c r="AO704" s="42"/>
      <c r="AP704" s="42"/>
      <c r="AQ704" s="42"/>
      <c r="AR704" s="40"/>
      <c r="AS704" s="42"/>
      <c r="AT704" s="40"/>
      <c r="AU704" s="42"/>
      <c r="AV704" s="40"/>
      <c r="AW704" s="42"/>
      <c r="AX704" s="40"/>
      <c r="AY704" s="42"/>
      <c r="AZ704" s="40"/>
      <c r="BA704" s="42"/>
      <c r="BB704" s="40"/>
      <c r="BC704" s="42"/>
      <c r="BD704" s="42"/>
      <c r="BE704" s="42"/>
      <c r="BF704" s="147"/>
      <c r="BG704" s="146"/>
      <c r="BH704" s="147"/>
      <c r="BI704" s="42"/>
      <c r="BJ704" s="151"/>
      <c r="BK704" s="151"/>
      <c r="BL704" s="151"/>
      <c r="BM704" s="151"/>
      <c r="BN704" s="151"/>
      <c r="BO704" s="151"/>
      <c r="BP704" s="151"/>
      <c r="BQ704" s="151"/>
      <c r="BR704" s="45"/>
      <c r="BS704" s="40"/>
      <c r="BT704" s="40"/>
      <c r="BU704" s="40"/>
      <c r="BV704" s="40"/>
      <c r="BW704" s="40"/>
      <c r="BX704" s="40"/>
      <c r="BY704" s="40"/>
      <c r="BZ704" s="152"/>
      <c r="CA704" s="153"/>
      <c r="CB704" s="70"/>
      <c r="CC704" s="157"/>
      <c r="CD704" s="157"/>
      <c r="CE704" s="45"/>
      <c r="CF704" s="145"/>
      <c r="CG704" s="40"/>
      <c r="CH704" s="42"/>
      <c r="CI704" s="42"/>
      <c r="CJ704" s="42"/>
      <c r="CK704" s="146"/>
      <c r="CL704" s="42"/>
      <c r="CM704" s="146"/>
      <c r="CN704" s="42"/>
      <c r="CO704" s="42"/>
      <c r="CP704" s="42"/>
      <c r="CQ704" s="42"/>
      <c r="CR704" s="42"/>
      <c r="CS704" s="42"/>
      <c r="CT704" s="42"/>
      <c r="CU704" s="40"/>
      <c r="CV704" s="42"/>
      <c r="CW704" s="40"/>
      <c r="CX704" s="42"/>
      <c r="CY704" s="40"/>
      <c r="CZ704" s="42"/>
      <c r="DA704" s="40"/>
      <c r="DB704" s="42"/>
      <c r="DC704" s="40"/>
      <c r="DD704" s="42"/>
      <c r="DE704" s="40"/>
      <c r="DF704" s="42"/>
      <c r="DG704" s="42"/>
      <c r="DH704" s="42"/>
    </row>
    <row r="705" spans="3:112">
      <c r="C705" s="147"/>
      <c r="D705" s="146"/>
      <c r="E705" s="147"/>
      <c r="F705" s="42"/>
      <c r="G705" s="151"/>
      <c r="H705" s="151"/>
      <c r="I705" s="151"/>
      <c r="J705" s="151"/>
      <c r="K705" s="151"/>
      <c r="L705" s="151"/>
      <c r="M705" s="151"/>
      <c r="N705" s="151"/>
      <c r="O705" s="45"/>
      <c r="P705" s="40"/>
      <c r="Q705" s="183"/>
      <c r="R705" s="40"/>
      <c r="S705" s="40"/>
      <c r="T705" s="40"/>
      <c r="U705" s="40"/>
      <c r="V705" s="40"/>
      <c r="W705" s="152"/>
      <c r="X705" s="153"/>
      <c r="Y705" s="70"/>
      <c r="Z705" s="157"/>
      <c r="AA705" s="157"/>
      <c r="AB705" s="45"/>
      <c r="AC705" s="145"/>
      <c r="AD705" s="40"/>
      <c r="AE705" s="42"/>
      <c r="AF705" s="42"/>
      <c r="AG705" s="42"/>
      <c r="AH705" s="146"/>
      <c r="AI705" s="42"/>
      <c r="AJ705" s="146"/>
      <c r="AK705" s="42"/>
      <c r="AL705" s="42"/>
      <c r="AM705" s="42"/>
      <c r="AN705" s="42"/>
      <c r="AO705" s="42"/>
      <c r="AP705" s="42"/>
      <c r="AQ705" s="42"/>
      <c r="AR705" s="40"/>
      <c r="AS705" s="42"/>
      <c r="AT705" s="40"/>
      <c r="AU705" s="42"/>
      <c r="AV705" s="40"/>
      <c r="AW705" s="42"/>
      <c r="AX705" s="40"/>
      <c r="AY705" s="42"/>
      <c r="AZ705" s="40"/>
      <c r="BA705" s="42"/>
      <c r="BB705" s="40"/>
      <c r="BC705" s="42"/>
      <c r="BD705" s="42"/>
      <c r="BE705" s="42"/>
      <c r="BF705" s="147"/>
      <c r="BG705" s="146"/>
      <c r="BH705" s="147"/>
      <c r="BI705" s="42"/>
      <c r="BJ705" s="151"/>
      <c r="BK705" s="151"/>
      <c r="BL705" s="151"/>
      <c r="BM705" s="151"/>
      <c r="BN705" s="151"/>
      <c r="BO705" s="151"/>
      <c r="BP705" s="151"/>
      <c r="BQ705" s="151"/>
      <c r="BR705" s="45"/>
      <c r="BS705" s="40"/>
      <c r="BT705" s="40"/>
      <c r="BU705" s="40"/>
      <c r="BV705" s="40"/>
      <c r="BW705" s="40"/>
      <c r="BX705" s="40"/>
      <c r="BY705" s="40"/>
      <c r="BZ705" s="152"/>
      <c r="CA705" s="153"/>
      <c r="CB705" s="70"/>
      <c r="CC705" s="157"/>
      <c r="CD705" s="157"/>
      <c r="CE705" s="45"/>
      <c r="CF705" s="145"/>
      <c r="CG705" s="40"/>
      <c r="CH705" s="42"/>
      <c r="CI705" s="42"/>
      <c r="CJ705" s="42"/>
      <c r="CK705" s="146"/>
      <c r="CL705" s="42"/>
      <c r="CM705" s="146"/>
      <c r="CN705" s="42"/>
      <c r="CO705" s="42"/>
      <c r="CP705" s="42"/>
      <c r="CQ705" s="42"/>
      <c r="CR705" s="42"/>
      <c r="CS705" s="42"/>
      <c r="CT705" s="42"/>
      <c r="CU705" s="40"/>
      <c r="CV705" s="42"/>
      <c r="CW705" s="40"/>
      <c r="CX705" s="42"/>
      <c r="CY705" s="40"/>
      <c r="CZ705" s="42"/>
      <c r="DA705" s="40"/>
      <c r="DB705" s="42"/>
      <c r="DC705" s="40"/>
      <c r="DD705" s="42"/>
      <c r="DE705" s="40"/>
      <c r="DF705" s="42"/>
      <c r="DG705" s="42"/>
      <c r="DH705" s="42"/>
    </row>
    <row r="706" spans="3:112">
      <c r="C706" s="147"/>
      <c r="D706" s="146"/>
      <c r="E706" s="147"/>
      <c r="F706" s="42"/>
      <c r="G706" s="151"/>
      <c r="H706" s="151"/>
      <c r="I706" s="151"/>
      <c r="J706" s="151"/>
      <c r="K706" s="151"/>
      <c r="L706" s="151"/>
      <c r="M706" s="151"/>
      <c r="N706" s="151"/>
      <c r="O706" s="45"/>
      <c r="P706" s="40"/>
      <c r="Q706" s="183"/>
      <c r="R706" s="40"/>
      <c r="S706" s="40"/>
      <c r="T706" s="40"/>
      <c r="U706" s="40"/>
      <c r="V706" s="40"/>
      <c r="W706" s="152"/>
      <c r="X706" s="153"/>
      <c r="Y706" s="70"/>
      <c r="Z706" s="157"/>
      <c r="AA706" s="157"/>
      <c r="AB706" s="45"/>
      <c r="AC706" s="145"/>
      <c r="AD706" s="40"/>
      <c r="AE706" s="42"/>
      <c r="AF706" s="42"/>
      <c r="AG706" s="42"/>
      <c r="AH706" s="146"/>
      <c r="AI706" s="42"/>
      <c r="AJ706" s="146"/>
      <c r="AK706" s="42"/>
      <c r="AL706" s="42"/>
      <c r="AM706" s="42"/>
      <c r="AN706" s="42"/>
      <c r="AO706" s="42"/>
      <c r="AP706" s="42"/>
      <c r="AQ706" s="42"/>
      <c r="AR706" s="40"/>
      <c r="AS706" s="42"/>
      <c r="AT706" s="40"/>
      <c r="AU706" s="42"/>
      <c r="AV706" s="40"/>
      <c r="AW706" s="42"/>
      <c r="AX706" s="40"/>
      <c r="AY706" s="42"/>
      <c r="AZ706" s="40"/>
      <c r="BA706" s="42"/>
      <c r="BB706" s="40"/>
      <c r="BC706" s="42"/>
      <c r="BD706" s="42"/>
      <c r="BE706" s="42"/>
      <c r="BF706" s="147"/>
      <c r="BG706" s="146"/>
      <c r="BH706" s="147"/>
      <c r="BI706" s="42"/>
      <c r="BJ706" s="151"/>
      <c r="BK706" s="151"/>
      <c r="BL706" s="151"/>
      <c r="BM706" s="151"/>
      <c r="BN706" s="151"/>
      <c r="BO706" s="151"/>
      <c r="BP706" s="151"/>
      <c r="BQ706" s="151"/>
      <c r="BR706" s="45"/>
      <c r="BS706" s="40"/>
      <c r="BT706" s="40"/>
      <c r="BU706" s="40"/>
      <c r="BV706" s="40"/>
      <c r="BW706" s="40"/>
      <c r="BX706" s="40"/>
      <c r="BY706" s="40"/>
      <c r="BZ706" s="152"/>
      <c r="CA706" s="153"/>
      <c r="CB706" s="70"/>
      <c r="CC706" s="157"/>
      <c r="CD706" s="157"/>
      <c r="CE706" s="45"/>
      <c r="CF706" s="145"/>
      <c r="CG706" s="40"/>
      <c r="CH706" s="42"/>
      <c r="CI706" s="42"/>
      <c r="CJ706" s="42"/>
      <c r="CK706" s="146"/>
      <c r="CL706" s="42"/>
      <c r="CM706" s="146"/>
      <c r="CN706" s="42"/>
      <c r="CO706" s="42"/>
      <c r="CP706" s="42"/>
      <c r="CQ706" s="42"/>
      <c r="CR706" s="42"/>
      <c r="CS706" s="42"/>
      <c r="CT706" s="42"/>
      <c r="CU706" s="40"/>
      <c r="CV706" s="42"/>
      <c r="CW706" s="40"/>
      <c r="CX706" s="42"/>
      <c r="CY706" s="40"/>
      <c r="CZ706" s="42"/>
      <c r="DA706" s="40"/>
      <c r="DB706" s="42"/>
      <c r="DC706" s="40"/>
      <c r="DD706" s="42"/>
      <c r="DE706" s="40"/>
      <c r="DF706" s="42"/>
      <c r="DG706" s="42"/>
      <c r="DH706" s="42"/>
    </row>
    <row r="707" spans="3:112">
      <c r="C707" s="147"/>
      <c r="D707" s="146"/>
      <c r="E707" s="147"/>
      <c r="F707" s="42"/>
      <c r="G707" s="151"/>
      <c r="H707" s="151"/>
      <c r="I707" s="151"/>
      <c r="J707" s="151"/>
      <c r="K707" s="151"/>
      <c r="L707" s="151"/>
      <c r="M707" s="151"/>
      <c r="N707" s="151"/>
      <c r="O707" s="45"/>
      <c r="P707" s="40"/>
      <c r="Q707" s="183"/>
      <c r="R707" s="40"/>
      <c r="S707" s="40"/>
      <c r="T707" s="40"/>
      <c r="U707" s="40"/>
      <c r="V707" s="40"/>
      <c r="W707" s="152"/>
      <c r="X707" s="153"/>
      <c r="Y707" s="70"/>
      <c r="Z707" s="157"/>
      <c r="AA707" s="157"/>
      <c r="AB707" s="45"/>
      <c r="AC707" s="145"/>
      <c r="AD707" s="40"/>
      <c r="AE707" s="42"/>
      <c r="AF707" s="42"/>
      <c r="AG707" s="42"/>
      <c r="AH707" s="146"/>
      <c r="AI707" s="42"/>
      <c r="AJ707" s="146"/>
      <c r="AK707" s="42"/>
      <c r="AL707" s="42"/>
      <c r="AM707" s="42"/>
      <c r="AN707" s="42"/>
      <c r="AO707" s="42"/>
      <c r="AP707" s="42"/>
      <c r="AQ707" s="42"/>
      <c r="AR707" s="40"/>
      <c r="AS707" s="42"/>
      <c r="AT707" s="40"/>
      <c r="AU707" s="42"/>
      <c r="AV707" s="40"/>
      <c r="AW707" s="42"/>
      <c r="AX707" s="40"/>
      <c r="AY707" s="42"/>
      <c r="AZ707" s="40"/>
      <c r="BA707" s="42"/>
      <c r="BB707" s="40"/>
      <c r="BC707" s="42"/>
      <c r="BD707" s="42"/>
      <c r="BE707" s="42"/>
      <c r="BF707" s="147"/>
      <c r="BG707" s="146"/>
      <c r="BH707" s="147"/>
      <c r="BI707" s="42"/>
      <c r="BJ707" s="151"/>
      <c r="BK707" s="151"/>
      <c r="BL707" s="151"/>
      <c r="BM707" s="151"/>
      <c r="BN707" s="151"/>
      <c r="BO707" s="151"/>
      <c r="BP707" s="151"/>
      <c r="BQ707" s="151"/>
      <c r="BR707" s="45"/>
      <c r="BS707" s="40"/>
      <c r="BT707" s="40"/>
      <c r="BU707" s="40"/>
      <c r="BV707" s="40"/>
      <c r="BW707" s="40"/>
      <c r="BX707" s="40"/>
      <c r="BY707" s="40"/>
      <c r="BZ707" s="152"/>
      <c r="CA707" s="153"/>
      <c r="CB707" s="70"/>
      <c r="CC707" s="157"/>
      <c r="CD707" s="157"/>
      <c r="CE707" s="45"/>
      <c r="CF707" s="145"/>
      <c r="CG707" s="40"/>
      <c r="CH707" s="42"/>
      <c r="CI707" s="42"/>
      <c r="CJ707" s="42"/>
      <c r="CK707" s="146"/>
      <c r="CL707" s="42"/>
      <c r="CM707" s="146"/>
      <c r="CN707" s="42"/>
      <c r="CO707" s="42"/>
      <c r="CP707" s="42"/>
      <c r="CQ707" s="42"/>
      <c r="CR707" s="42"/>
      <c r="CS707" s="42"/>
      <c r="CT707" s="42"/>
      <c r="CU707" s="40"/>
      <c r="CV707" s="42"/>
      <c r="CW707" s="40"/>
      <c r="CX707" s="42"/>
      <c r="CY707" s="40"/>
      <c r="CZ707" s="42"/>
      <c r="DA707" s="40"/>
      <c r="DB707" s="42"/>
      <c r="DC707" s="40"/>
      <c r="DD707" s="42"/>
      <c r="DE707" s="40"/>
      <c r="DF707" s="42"/>
      <c r="DG707" s="42"/>
      <c r="DH707" s="42"/>
    </row>
    <row r="708" spans="3:112">
      <c r="C708" s="147"/>
      <c r="D708" s="146"/>
      <c r="E708" s="147"/>
      <c r="F708" s="42"/>
      <c r="G708" s="151"/>
      <c r="H708" s="151"/>
      <c r="I708" s="151"/>
      <c r="J708" s="151"/>
      <c r="K708" s="151"/>
      <c r="L708" s="151"/>
      <c r="M708" s="151"/>
      <c r="N708" s="151"/>
      <c r="O708" s="45"/>
      <c r="P708" s="40"/>
      <c r="Q708" s="183"/>
      <c r="R708" s="40"/>
      <c r="S708" s="40"/>
      <c r="T708" s="40"/>
      <c r="U708" s="40"/>
      <c r="V708" s="40"/>
      <c r="W708" s="152"/>
      <c r="X708" s="153"/>
      <c r="Y708" s="70"/>
      <c r="Z708" s="157"/>
      <c r="AA708" s="157"/>
      <c r="AB708" s="45"/>
      <c r="AC708" s="145"/>
      <c r="AD708" s="40"/>
      <c r="AE708" s="42"/>
      <c r="AF708" s="42"/>
      <c r="AG708" s="42"/>
      <c r="AH708" s="146"/>
      <c r="AI708" s="42"/>
      <c r="AJ708" s="146"/>
      <c r="AK708" s="42"/>
      <c r="AL708" s="42"/>
      <c r="AM708" s="42"/>
      <c r="AN708" s="42"/>
      <c r="AO708" s="42"/>
      <c r="AP708" s="42"/>
      <c r="AQ708" s="42"/>
      <c r="AR708" s="40"/>
      <c r="AS708" s="42"/>
      <c r="AT708" s="40"/>
      <c r="AU708" s="42"/>
      <c r="AV708" s="40"/>
      <c r="AW708" s="42"/>
      <c r="AX708" s="40"/>
      <c r="AY708" s="42"/>
      <c r="AZ708" s="40"/>
      <c r="BA708" s="42"/>
      <c r="BB708" s="40"/>
      <c r="BC708" s="42"/>
      <c r="BD708" s="42"/>
      <c r="BE708" s="42"/>
      <c r="BF708" s="147"/>
      <c r="BG708" s="146"/>
      <c r="BH708" s="147"/>
      <c r="BI708" s="42"/>
      <c r="BJ708" s="151"/>
      <c r="BK708" s="151"/>
      <c r="BL708" s="151"/>
      <c r="BM708" s="151"/>
      <c r="BN708" s="151"/>
      <c r="BO708" s="151"/>
      <c r="BP708" s="151"/>
      <c r="BQ708" s="151"/>
      <c r="BR708" s="45"/>
      <c r="BS708" s="40"/>
      <c r="BT708" s="40"/>
      <c r="BU708" s="40"/>
      <c r="BV708" s="40"/>
      <c r="BW708" s="40"/>
      <c r="BX708" s="40"/>
      <c r="BY708" s="40"/>
      <c r="BZ708" s="152"/>
      <c r="CA708" s="153"/>
      <c r="CB708" s="70"/>
      <c r="CC708" s="157"/>
      <c r="CD708" s="157"/>
      <c r="CE708" s="45"/>
      <c r="CF708" s="145"/>
      <c r="CG708" s="40"/>
      <c r="CH708" s="42"/>
      <c r="CI708" s="42"/>
      <c r="CJ708" s="42"/>
      <c r="CK708" s="146"/>
      <c r="CL708" s="42"/>
      <c r="CM708" s="146"/>
      <c r="CN708" s="42"/>
      <c r="CO708" s="42"/>
      <c r="CP708" s="42"/>
      <c r="CQ708" s="42"/>
      <c r="CR708" s="42"/>
      <c r="CS708" s="42"/>
      <c r="CT708" s="42"/>
      <c r="CU708" s="40"/>
      <c r="CV708" s="42"/>
      <c r="CW708" s="40"/>
      <c r="CX708" s="42"/>
      <c r="CY708" s="40"/>
      <c r="CZ708" s="42"/>
      <c r="DA708" s="40"/>
      <c r="DB708" s="42"/>
      <c r="DC708" s="40"/>
      <c r="DD708" s="42"/>
      <c r="DE708" s="40"/>
      <c r="DF708" s="42"/>
      <c r="DG708" s="42"/>
      <c r="DH708" s="42"/>
    </row>
    <row r="709" spans="3:112">
      <c r="C709" s="147"/>
      <c r="D709" s="146"/>
      <c r="E709" s="147"/>
      <c r="F709" s="42"/>
      <c r="G709" s="151"/>
      <c r="H709" s="151"/>
      <c r="I709" s="151"/>
      <c r="J709" s="151"/>
      <c r="K709" s="151"/>
      <c r="L709" s="151"/>
      <c r="M709" s="151"/>
      <c r="N709" s="151"/>
      <c r="O709" s="45"/>
      <c r="P709" s="40"/>
      <c r="Q709" s="183"/>
      <c r="R709" s="40"/>
      <c r="S709" s="40"/>
      <c r="T709" s="40"/>
      <c r="U709" s="40"/>
      <c r="V709" s="40"/>
      <c r="W709" s="152"/>
      <c r="X709" s="153"/>
      <c r="Y709" s="70"/>
      <c r="Z709" s="157"/>
      <c r="AA709" s="157"/>
      <c r="AB709" s="45"/>
      <c r="AC709" s="145"/>
      <c r="AD709" s="40"/>
      <c r="AE709" s="42"/>
      <c r="AF709" s="42"/>
      <c r="AG709" s="42"/>
      <c r="AH709" s="146"/>
      <c r="AI709" s="42"/>
      <c r="AJ709" s="146"/>
      <c r="AK709" s="42"/>
      <c r="AL709" s="42"/>
      <c r="AM709" s="42"/>
      <c r="AN709" s="42"/>
      <c r="AO709" s="42"/>
      <c r="AP709" s="42"/>
      <c r="AQ709" s="42"/>
      <c r="AR709" s="40"/>
      <c r="AS709" s="42"/>
      <c r="AT709" s="40"/>
      <c r="AU709" s="42"/>
      <c r="AV709" s="40"/>
      <c r="AW709" s="42"/>
      <c r="AX709" s="40"/>
      <c r="AY709" s="42"/>
      <c r="AZ709" s="40"/>
      <c r="BA709" s="42"/>
      <c r="BB709" s="40"/>
      <c r="BC709" s="42"/>
      <c r="BD709" s="42"/>
      <c r="BE709" s="42"/>
      <c r="BF709" s="147"/>
      <c r="BG709" s="146"/>
      <c r="BH709" s="147"/>
      <c r="BI709" s="42"/>
      <c r="BJ709" s="151"/>
      <c r="BK709" s="151"/>
      <c r="BL709" s="151"/>
      <c r="BM709" s="151"/>
      <c r="BN709" s="151"/>
      <c r="BO709" s="151"/>
      <c r="BP709" s="151"/>
      <c r="BQ709" s="151"/>
      <c r="BR709" s="45"/>
      <c r="BS709" s="40"/>
      <c r="BT709" s="40"/>
      <c r="BU709" s="40"/>
      <c r="BV709" s="40"/>
      <c r="BW709" s="40"/>
      <c r="BX709" s="40"/>
      <c r="BY709" s="40"/>
      <c r="BZ709" s="152"/>
      <c r="CA709" s="153"/>
      <c r="CB709" s="70"/>
      <c r="CC709" s="157"/>
      <c r="CD709" s="157"/>
      <c r="CE709" s="45"/>
      <c r="CF709" s="145"/>
      <c r="CG709" s="40"/>
      <c r="CH709" s="42"/>
      <c r="CI709" s="42"/>
      <c r="CJ709" s="42"/>
      <c r="CK709" s="146"/>
      <c r="CL709" s="42"/>
      <c r="CM709" s="146"/>
      <c r="CN709" s="42"/>
      <c r="CO709" s="42"/>
      <c r="CP709" s="42"/>
      <c r="CQ709" s="42"/>
      <c r="CR709" s="42"/>
      <c r="CS709" s="42"/>
      <c r="CT709" s="42"/>
      <c r="CU709" s="40"/>
      <c r="CV709" s="42"/>
      <c r="CW709" s="40"/>
      <c r="CX709" s="42"/>
      <c r="CY709" s="40"/>
      <c r="CZ709" s="42"/>
      <c r="DA709" s="40"/>
      <c r="DB709" s="42"/>
      <c r="DC709" s="40"/>
      <c r="DD709" s="42"/>
      <c r="DE709" s="40"/>
      <c r="DF709" s="42"/>
      <c r="DG709" s="42"/>
      <c r="DH709" s="42"/>
    </row>
    <row r="710" spans="3:112">
      <c r="C710" s="147"/>
      <c r="D710" s="146"/>
      <c r="E710" s="147"/>
      <c r="F710" s="42"/>
      <c r="G710" s="151"/>
      <c r="H710" s="151"/>
      <c r="I710" s="151"/>
      <c r="J710" s="151"/>
      <c r="K710" s="151"/>
      <c r="L710" s="151"/>
      <c r="M710" s="151"/>
      <c r="N710" s="151"/>
      <c r="O710" s="45"/>
      <c r="P710" s="40"/>
      <c r="Q710" s="183"/>
      <c r="R710" s="40"/>
      <c r="S710" s="40"/>
      <c r="T710" s="40"/>
      <c r="U710" s="40"/>
      <c r="V710" s="40"/>
      <c r="W710" s="152"/>
      <c r="X710" s="153"/>
      <c r="Y710" s="70"/>
      <c r="Z710" s="157"/>
      <c r="AA710" s="157"/>
      <c r="AB710" s="45"/>
      <c r="AC710" s="145"/>
      <c r="AD710" s="40"/>
      <c r="AE710" s="42"/>
      <c r="AF710" s="42"/>
      <c r="AG710" s="42"/>
      <c r="AH710" s="146"/>
      <c r="AI710" s="42"/>
      <c r="AJ710" s="146"/>
      <c r="AK710" s="42"/>
      <c r="AL710" s="42"/>
      <c r="AM710" s="42"/>
      <c r="AN710" s="42"/>
      <c r="AO710" s="42"/>
      <c r="AP710" s="42"/>
      <c r="AQ710" s="42"/>
      <c r="AR710" s="40"/>
      <c r="AS710" s="42"/>
      <c r="AT710" s="40"/>
      <c r="AU710" s="42"/>
      <c r="AV710" s="40"/>
      <c r="AW710" s="42"/>
      <c r="AX710" s="40"/>
      <c r="AY710" s="42"/>
      <c r="AZ710" s="40"/>
      <c r="BA710" s="42"/>
      <c r="BB710" s="40"/>
      <c r="BC710" s="42"/>
      <c r="BD710" s="42"/>
      <c r="BE710" s="42"/>
      <c r="BF710" s="147"/>
      <c r="BG710" s="146"/>
      <c r="BH710" s="147"/>
      <c r="BI710" s="42"/>
      <c r="BJ710" s="151"/>
      <c r="BK710" s="151"/>
      <c r="BL710" s="151"/>
      <c r="BM710" s="151"/>
      <c r="BN710" s="151"/>
      <c r="BO710" s="151"/>
      <c r="BP710" s="151"/>
      <c r="BQ710" s="151"/>
      <c r="BR710" s="45"/>
      <c r="BS710" s="40"/>
      <c r="BT710" s="40"/>
      <c r="BU710" s="40"/>
      <c r="BV710" s="40"/>
      <c r="BW710" s="40"/>
      <c r="BX710" s="40"/>
      <c r="BY710" s="40"/>
      <c r="BZ710" s="152"/>
      <c r="CA710" s="153"/>
      <c r="CB710" s="70"/>
      <c r="CC710" s="157"/>
      <c r="CD710" s="157"/>
      <c r="CE710" s="45"/>
      <c r="CF710" s="145"/>
      <c r="CG710" s="40"/>
      <c r="CH710" s="42"/>
      <c r="CI710" s="42"/>
      <c r="CJ710" s="42"/>
      <c r="CK710" s="146"/>
      <c r="CL710" s="42"/>
      <c r="CM710" s="146"/>
      <c r="CN710" s="42"/>
      <c r="CO710" s="42"/>
      <c r="CP710" s="42"/>
      <c r="CQ710" s="42"/>
      <c r="CR710" s="42"/>
      <c r="CS710" s="42"/>
      <c r="CT710" s="42"/>
      <c r="CU710" s="40"/>
      <c r="CV710" s="42"/>
      <c r="CW710" s="40"/>
      <c r="CX710" s="42"/>
      <c r="CY710" s="40"/>
      <c r="CZ710" s="42"/>
      <c r="DA710" s="40"/>
      <c r="DB710" s="42"/>
      <c r="DC710" s="40"/>
      <c r="DD710" s="42"/>
      <c r="DE710" s="40"/>
      <c r="DF710" s="42"/>
      <c r="DG710" s="42"/>
      <c r="DH710" s="42"/>
    </row>
    <row r="711" spans="3:112">
      <c r="C711" s="147"/>
      <c r="D711" s="146"/>
      <c r="E711" s="147"/>
      <c r="F711" s="42"/>
      <c r="G711" s="151"/>
      <c r="H711" s="151"/>
      <c r="I711" s="151"/>
      <c r="J711" s="151"/>
      <c r="K711" s="151"/>
      <c r="L711" s="151"/>
      <c r="M711" s="151"/>
      <c r="N711" s="151"/>
      <c r="O711" s="45"/>
      <c r="P711" s="40"/>
      <c r="Q711" s="183"/>
      <c r="R711" s="40"/>
      <c r="S711" s="40"/>
      <c r="T711" s="40"/>
      <c r="U711" s="40"/>
      <c r="V711" s="40"/>
      <c r="W711" s="152"/>
      <c r="X711" s="153"/>
      <c r="Y711" s="70"/>
      <c r="Z711" s="157"/>
      <c r="AA711" s="157"/>
      <c r="AB711" s="45"/>
      <c r="AC711" s="145"/>
      <c r="AD711" s="40"/>
      <c r="AE711" s="42"/>
      <c r="AF711" s="42"/>
      <c r="AG711" s="42"/>
      <c r="AH711" s="146"/>
      <c r="AI711" s="42"/>
      <c r="AJ711" s="146"/>
      <c r="AK711" s="42"/>
      <c r="AL711" s="42"/>
      <c r="AM711" s="42"/>
      <c r="AN711" s="42"/>
      <c r="AO711" s="42"/>
      <c r="AP711" s="42"/>
      <c r="AQ711" s="42"/>
      <c r="AR711" s="40"/>
      <c r="AS711" s="42"/>
      <c r="AT711" s="40"/>
      <c r="AU711" s="42"/>
      <c r="AV711" s="40"/>
      <c r="AW711" s="42"/>
      <c r="AX711" s="40"/>
      <c r="AY711" s="42"/>
      <c r="AZ711" s="40"/>
      <c r="BA711" s="42"/>
      <c r="BB711" s="40"/>
      <c r="BC711" s="42"/>
      <c r="BD711" s="42"/>
      <c r="BE711" s="42"/>
      <c r="BF711" s="147"/>
      <c r="BG711" s="146"/>
      <c r="BH711" s="147"/>
      <c r="BI711" s="42"/>
      <c r="BJ711" s="151"/>
      <c r="BK711" s="151"/>
      <c r="BL711" s="151"/>
      <c r="BM711" s="151"/>
      <c r="BN711" s="151"/>
      <c r="BO711" s="151"/>
      <c r="BP711" s="151"/>
      <c r="BQ711" s="151"/>
      <c r="BR711" s="45"/>
      <c r="BS711" s="40"/>
      <c r="BT711" s="40"/>
      <c r="BU711" s="40"/>
      <c r="BV711" s="40"/>
      <c r="BW711" s="40"/>
      <c r="BX711" s="40"/>
      <c r="BY711" s="40"/>
      <c r="BZ711" s="152"/>
      <c r="CA711" s="153"/>
      <c r="CB711" s="70"/>
      <c r="CC711" s="157"/>
      <c r="CD711" s="157"/>
      <c r="CE711" s="45"/>
      <c r="CF711" s="145"/>
      <c r="CG711" s="40"/>
      <c r="CH711" s="42"/>
      <c r="CI711" s="42"/>
      <c r="CJ711" s="42"/>
      <c r="CK711" s="146"/>
      <c r="CL711" s="42"/>
      <c r="CM711" s="146"/>
      <c r="CN711" s="42"/>
      <c r="CO711" s="42"/>
      <c r="CP711" s="42"/>
      <c r="CQ711" s="42"/>
      <c r="CR711" s="42"/>
      <c r="CS711" s="42"/>
      <c r="CT711" s="42"/>
      <c r="CU711" s="40"/>
      <c r="CV711" s="42"/>
      <c r="CW711" s="40"/>
      <c r="CX711" s="42"/>
      <c r="CY711" s="40"/>
      <c r="CZ711" s="42"/>
      <c r="DA711" s="40"/>
      <c r="DB711" s="42"/>
      <c r="DC711" s="40"/>
      <c r="DD711" s="42"/>
      <c r="DE711" s="40"/>
      <c r="DF711" s="42"/>
      <c r="DG711" s="42"/>
      <c r="DH711" s="42"/>
    </row>
    <row r="712" spans="3:112">
      <c r="C712" s="147"/>
      <c r="D712" s="146"/>
      <c r="E712" s="147"/>
      <c r="F712" s="42"/>
      <c r="G712" s="151"/>
      <c r="H712" s="151"/>
      <c r="I712" s="151"/>
      <c r="J712" s="151"/>
      <c r="K712" s="151"/>
      <c r="L712" s="151"/>
      <c r="M712" s="151"/>
      <c r="N712" s="151"/>
      <c r="O712" s="45"/>
      <c r="P712" s="40"/>
      <c r="Q712" s="183"/>
      <c r="R712" s="40"/>
      <c r="S712" s="40"/>
      <c r="T712" s="40"/>
      <c r="U712" s="40"/>
      <c r="V712" s="40"/>
      <c r="W712" s="152"/>
      <c r="X712" s="153"/>
      <c r="Y712" s="70"/>
      <c r="Z712" s="157"/>
      <c r="AA712" s="157"/>
      <c r="AB712" s="45"/>
      <c r="AC712" s="145"/>
      <c r="AD712" s="40"/>
      <c r="AE712" s="42"/>
      <c r="AF712" s="42"/>
      <c r="AG712" s="42"/>
      <c r="AH712" s="146"/>
      <c r="AI712" s="42"/>
      <c r="AJ712" s="146"/>
      <c r="AK712" s="42"/>
      <c r="AL712" s="42"/>
      <c r="AM712" s="42"/>
      <c r="AN712" s="42"/>
      <c r="AO712" s="42"/>
      <c r="AP712" s="42"/>
      <c r="AQ712" s="42"/>
      <c r="AR712" s="40"/>
      <c r="AS712" s="42"/>
      <c r="AT712" s="40"/>
      <c r="AU712" s="42"/>
      <c r="AV712" s="40"/>
      <c r="AW712" s="42"/>
      <c r="AX712" s="40"/>
      <c r="AY712" s="42"/>
      <c r="AZ712" s="40"/>
      <c r="BA712" s="42"/>
      <c r="BB712" s="40"/>
      <c r="BC712" s="42"/>
      <c r="BD712" s="42"/>
      <c r="BE712" s="42"/>
      <c r="BF712" s="147"/>
      <c r="BG712" s="146"/>
      <c r="BH712" s="147"/>
      <c r="BI712" s="42"/>
      <c r="BJ712" s="151"/>
      <c r="BK712" s="151"/>
      <c r="BL712" s="151"/>
      <c r="BM712" s="151"/>
      <c r="BN712" s="151"/>
      <c r="BO712" s="151"/>
      <c r="BP712" s="151"/>
      <c r="BQ712" s="151"/>
      <c r="BR712" s="45"/>
      <c r="BS712" s="40"/>
      <c r="BT712" s="40"/>
      <c r="BU712" s="40"/>
      <c r="BV712" s="40"/>
      <c r="BW712" s="40"/>
      <c r="BX712" s="40"/>
      <c r="BY712" s="40"/>
      <c r="BZ712" s="152"/>
      <c r="CA712" s="153"/>
      <c r="CB712" s="70"/>
      <c r="CC712" s="157"/>
      <c r="CD712" s="157"/>
      <c r="CE712" s="45"/>
      <c r="CF712" s="145"/>
      <c r="CG712" s="40"/>
      <c r="CH712" s="42"/>
      <c r="CI712" s="42"/>
      <c r="CJ712" s="42"/>
      <c r="CK712" s="146"/>
      <c r="CL712" s="42"/>
      <c r="CM712" s="146"/>
      <c r="CN712" s="42"/>
      <c r="CO712" s="42"/>
      <c r="CP712" s="42"/>
      <c r="CQ712" s="42"/>
      <c r="CR712" s="42"/>
      <c r="CS712" s="42"/>
      <c r="CT712" s="42"/>
      <c r="CU712" s="40"/>
      <c r="CV712" s="42"/>
      <c r="CW712" s="40"/>
      <c r="CX712" s="42"/>
      <c r="CY712" s="40"/>
      <c r="CZ712" s="42"/>
      <c r="DA712" s="40"/>
      <c r="DB712" s="42"/>
      <c r="DC712" s="40"/>
      <c r="DD712" s="42"/>
      <c r="DE712" s="40"/>
      <c r="DF712" s="42"/>
      <c r="DG712" s="42"/>
      <c r="DH712" s="42"/>
    </row>
    <row r="713" spans="3:112">
      <c r="C713" s="147"/>
      <c r="D713" s="146"/>
      <c r="E713" s="147"/>
      <c r="F713" s="42"/>
      <c r="G713" s="151"/>
      <c r="H713" s="151"/>
      <c r="I713" s="151"/>
      <c r="J713" s="151"/>
      <c r="K713" s="151"/>
      <c r="L713" s="151"/>
      <c r="M713" s="151"/>
      <c r="N713" s="151"/>
      <c r="O713" s="45"/>
      <c r="P713" s="40"/>
      <c r="Q713" s="183"/>
      <c r="R713" s="40"/>
      <c r="S713" s="40"/>
      <c r="T713" s="40"/>
      <c r="U713" s="40"/>
      <c r="V713" s="40"/>
      <c r="W713" s="152"/>
      <c r="X713" s="153"/>
      <c r="Y713" s="70"/>
      <c r="Z713" s="157"/>
      <c r="AA713" s="157"/>
      <c r="AB713" s="45"/>
      <c r="AC713" s="145"/>
      <c r="AD713" s="40"/>
      <c r="AE713" s="42"/>
      <c r="AF713" s="42"/>
      <c r="AG713" s="42"/>
      <c r="AH713" s="146"/>
      <c r="AI713" s="42"/>
      <c r="AJ713" s="146"/>
      <c r="AK713" s="42"/>
      <c r="AL713" s="42"/>
      <c r="AM713" s="42"/>
      <c r="AN713" s="42"/>
      <c r="AO713" s="42"/>
      <c r="AP713" s="42"/>
      <c r="AQ713" s="42"/>
      <c r="AR713" s="40"/>
      <c r="AS713" s="42"/>
      <c r="AT713" s="40"/>
      <c r="AU713" s="42"/>
      <c r="AV713" s="40"/>
      <c r="AW713" s="42"/>
      <c r="AX713" s="40"/>
      <c r="AY713" s="42"/>
      <c r="AZ713" s="40"/>
      <c r="BA713" s="42"/>
      <c r="BB713" s="40"/>
      <c r="BC713" s="42"/>
      <c r="BD713" s="42"/>
      <c r="BE713" s="42"/>
      <c r="BF713" s="147"/>
      <c r="BG713" s="146"/>
      <c r="BH713" s="147"/>
      <c r="BI713" s="42"/>
      <c r="BJ713" s="151"/>
      <c r="BK713" s="151"/>
      <c r="BL713" s="151"/>
      <c r="BM713" s="151"/>
      <c r="BN713" s="151"/>
      <c r="BO713" s="151"/>
      <c r="BP713" s="151"/>
      <c r="BQ713" s="151"/>
      <c r="BR713" s="45"/>
      <c r="BS713" s="40"/>
      <c r="BT713" s="40"/>
      <c r="BU713" s="40"/>
      <c r="BV713" s="40"/>
      <c r="BW713" s="40"/>
      <c r="BX713" s="40"/>
      <c r="BY713" s="40"/>
      <c r="BZ713" s="152"/>
      <c r="CA713" s="153"/>
      <c r="CB713" s="70"/>
      <c r="CC713" s="157"/>
      <c r="CD713" s="157"/>
      <c r="CE713" s="45"/>
      <c r="CF713" s="145"/>
      <c r="CG713" s="40"/>
      <c r="CH713" s="42"/>
      <c r="CI713" s="42"/>
      <c r="CJ713" s="42"/>
      <c r="CK713" s="146"/>
      <c r="CL713" s="42"/>
      <c r="CM713" s="146"/>
      <c r="CN713" s="42"/>
      <c r="CO713" s="42"/>
      <c r="CP713" s="42"/>
      <c r="CQ713" s="42"/>
      <c r="CR713" s="42"/>
      <c r="CS713" s="42"/>
      <c r="CT713" s="42"/>
      <c r="CU713" s="40"/>
      <c r="CV713" s="42"/>
      <c r="CW713" s="40"/>
      <c r="CX713" s="42"/>
      <c r="CY713" s="40"/>
      <c r="CZ713" s="42"/>
      <c r="DA713" s="40"/>
      <c r="DB713" s="42"/>
      <c r="DC713" s="40"/>
      <c r="DD713" s="42"/>
      <c r="DE713" s="40"/>
      <c r="DF713" s="42"/>
      <c r="DG713" s="42"/>
      <c r="DH713" s="42"/>
    </row>
    <row r="714" spans="3:112">
      <c r="C714" s="147"/>
      <c r="D714" s="146"/>
      <c r="E714" s="147"/>
      <c r="F714" s="42"/>
      <c r="G714" s="151"/>
      <c r="H714" s="151"/>
      <c r="I714" s="151"/>
      <c r="J714" s="151"/>
      <c r="K714" s="151"/>
      <c r="L714" s="151"/>
      <c r="M714" s="151"/>
      <c r="N714" s="151"/>
      <c r="O714" s="45"/>
      <c r="P714" s="40"/>
      <c r="Q714" s="183"/>
      <c r="R714" s="40"/>
      <c r="S714" s="40"/>
      <c r="T714" s="40"/>
      <c r="U714" s="40"/>
      <c r="V714" s="40"/>
      <c r="W714" s="152"/>
      <c r="X714" s="153"/>
      <c r="Y714" s="70"/>
      <c r="Z714" s="157"/>
      <c r="AA714" s="157"/>
      <c r="AB714" s="45"/>
      <c r="AC714" s="145"/>
      <c r="AD714" s="40"/>
      <c r="AE714" s="42"/>
      <c r="AF714" s="42"/>
      <c r="AG714" s="42"/>
      <c r="AH714" s="146"/>
      <c r="AI714" s="42"/>
      <c r="AJ714" s="146"/>
      <c r="AK714" s="42"/>
      <c r="AL714" s="42"/>
      <c r="AM714" s="42"/>
      <c r="AN714" s="42"/>
      <c r="AO714" s="42"/>
      <c r="AP714" s="42"/>
      <c r="AQ714" s="42"/>
      <c r="AR714" s="40"/>
      <c r="AS714" s="42"/>
      <c r="AT714" s="40"/>
      <c r="AU714" s="42"/>
      <c r="AV714" s="40"/>
      <c r="AW714" s="42"/>
      <c r="AX714" s="40"/>
      <c r="AY714" s="42"/>
      <c r="AZ714" s="40"/>
      <c r="BA714" s="42"/>
      <c r="BB714" s="40"/>
      <c r="BC714" s="42"/>
      <c r="BD714" s="42"/>
      <c r="BE714" s="42"/>
      <c r="BF714" s="147"/>
      <c r="BG714" s="146"/>
      <c r="BH714" s="147"/>
      <c r="BI714" s="42"/>
      <c r="BJ714" s="151"/>
      <c r="BK714" s="151"/>
      <c r="BL714" s="151"/>
      <c r="BM714" s="151"/>
      <c r="BN714" s="151"/>
      <c r="BO714" s="151"/>
      <c r="BP714" s="151"/>
      <c r="BQ714" s="151"/>
      <c r="BR714" s="45"/>
      <c r="BS714" s="40"/>
      <c r="BT714" s="40"/>
      <c r="BU714" s="40"/>
      <c r="BV714" s="40"/>
      <c r="BW714" s="40"/>
      <c r="BX714" s="40"/>
      <c r="BY714" s="40"/>
      <c r="BZ714" s="152"/>
      <c r="CA714" s="153"/>
      <c r="CB714" s="70"/>
      <c r="CC714" s="157"/>
      <c r="CD714" s="157"/>
      <c r="CE714" s="45"/>
      <c r="CF714" s="145"/>
      <c r="CG714" s="40"/>
      <c r="CH714" s="42"/>
      <c r="CI714" s="42"/>
      <c r="CJ714" s="42"/>
      <c r="CK714" s="146"/>
      <c r="CL714" s="42"/>
      <c r="CM714" s="146"/>
      <c r="CN714" s="42"/>
      <c r="CO714" s="42"/>
      <c r="CP714" s="42"/>
      <c r="CQ714" s="42"/>
      <c r="CR714" s="42"/>
      <c r="CS714" s="42"/>
      <c r="CT714" s="42"/>
      <c r="CU714" s="40"/>
      <c r="CV714" s="42"/>
      <c r="CW714" s="40"/>
      <c r="CX714" s="42"/>
      <c r="CY714" s="40"/>
      <c r="CZ714" s="42"/>
      <c r="DA714" s="40"/>
      <c r="DB714" s="42"/>
      <c r="DC714" s="40"/>
      <c r="DD714" s="42"/>
      <c r="DE714" s="40"/>
      <c r="DF714" s="42"/>
      <c r="DG714" s="42"/>
      <c r="DH714" s="42"/>
    </row>
    <row r="715" spans="3:112">
      <c r="C715" s="147"/>
      <c r="D715" s="146"/>
      <c r="E715" s="147"/>
      <c r="F715" s="42"/>
      <c r="G715" s="151"/>
      <c r="H715" s="151"/>
      <c r="I715" s="151"/>
      <c r="J715" s="151"/>
      <c r="K715" s="151"/>
      <c r="L715" s="151"/>
      <c r="M715" s="151"/>
      <c r="N715" s="151"/>
      <c r="O715" s="45"/>
      <c r="P715" s="40"/>
      <c r="Q715" s="183"/>
      <c r="R715" s="40"/>
      <c r="S715" s="40"/>
      <c r="T715" s="40"/>
      <c r="U715" s="40"/>
      <c r="V715" s="40"/>
      <c r="W715" s="152"/>
      <c r="X715" s="153"/>
      <c r="Y715" s="70"/>
      <c r="Z715" s="157"/>
      <c r="AA715" s="157"/>
      <c r="AB715" s="45"/>
      <c r="AC715" s="145"/>
      <c r="AD715" s="40"/>
      <c r="AE715" s="42"/>
      <c r="AF715" s="42"/>
      <c r="AG715" s="42"/>
      <c r="AH715" s="146"/>
      <c r="AI715" s="42"/>
      <c r="AJ715" s="146"/>
      <c r="AK715" s="42"/>
      <c r="AL715" s="42"/>
      <c r="AM715" s="42"/>
      <c r="AN715" s="42"/>
      <c r="AO715" s="42"/>
      <c r="AP715" s="42"/>
      <c r="AQ715" s="42"/>
      <c r="AR715" s="40"/>
      <c r="AS715" s="42"/>
      <c r="AT715" s="40"/>
      <c r="AU715" s="42"/>
      <c r="AV715" s="40"/>
      <c r="AW715" s="42"/>
      <c r="AX715" s="40"/>
      <c r="AY715" s="42"/>
      <c r="AZ715" s="40"/>
      <c r="BA715" s="42"/>
      <c r="BB715" s="40"/>
      <c r="BC715" s="42"/>
      <c r="BD715" s="42"/>
      <c r="BE715" s="42"/>
      <c r="BF715" s="147"/>
      <c r="BG715" s="146"/>
      <c r="BH715" s="147"/>
      <c r="BI715" s="42"/>
      <c r="BJ715" s="151"/>
      <c r="BK715" s="151"/>
      <c r="BL715" s="151"/>
      <c r="BM715" s="151"/>
      <c r="BN715" s="151"/>
      <c r="BO715" s="151"/>
      <c r="BP715" s="151"/>
      <c r="BQ715" s="151"/>
      <c r="BR715" s="45"/>
      <c r="BS715" s="40"/>
      <c r="BT715" s="40"/>
      <c r="BU715" s="40"/>
      <c r="BV715" s="40"/>
      <c r="BW715" s="40"/>
      <c r="BX715" s="40"/>
      <c r="BY715" s="40"/>
      <c r="BZ715" s="152"/>
      <c r="CA715" s="153"/>
      <c r="CB715" s="70"/>
      <c r="CC715" s="157"/>
      <c r="CD715" s="157"/>
      <c r="CE715" s="45"/>
      <c r="CF715" s="145"/>
      <c r="CG715" s="40"/>
      <c r="CH715" s="42"/>
      <c r="CI715" s="42"/>
      <c r="CJ715" s="42"/>
      <c r="CK715" s="146"/>
      <c r="CL715" s="42"/>
      <c r="CM715" s="146"/>
      <c r="CN715" s="42"/>
      <c r="CO715" s="42"/>
      <c r="CP715" s="42"/>
      <c r="CQ715" s="42"/>
      <c r="CR715" s="42"/>
      <c r="CS715" s="42"/>
      <c r="CT715" s="42"/>
      <c r="CU715" s="40"/>
      <c r="CV715" s="42"/>
      <c r="CW715" s="40"/>
      <c r="CX715" s="42"/>
      <c r="CY715" s="40"/>
      <c r="CZ715" s="42"/>
      <c r="DA715" s="40"/>
      <c r="DB715" s="42"/>
      <c r="DC715" s="40"/>
      <c r="DD715" s="42"/>
      <c r="DE715" s="40"/>
      <c r="DF715" s="42"/>
      <c r="DG715" s="42"/>
      <c r="DH715" s="42"/>
    </row>
    <row r="716" spans="3:112">
      <c r="C716" s="147"/>
      <c r="D716" s="146"/>
      <c r="E716" s="147"/>
      <c r="F716" s="42"/>
      <c r="G716" s="151"/>
      <c r="H716" s="151"/>
      <c r="I716" s="151"/>
      <c r="J716" s="151"/>
      <c r="K716" s="151"/>
      <c r="L716" s="151"/>
      <c r="M716" s="151"/>
      <c r="N716" s="151"/>
      <c r="O716" s="45"/>
      <c r="P716" s="40"/>
      <c r="Q716" s="183"/>
      <c r="R716" s="40"/>
      <c r="S716" s="40"/>
      <c r="T716" s="40"/>
      <c r="U716" s="40"/>
      <c r="V716" s="40"/>
      <c r="W716" s="152"/>
      <c r="X716" s="153"/>
      <c r="Y716" s="70"/>
      <c r="Z716" s="157"/>
      <c r="AA716" s="157"/>
      <c r="AB716" s="45"/>
      <c r="AC716" s="145"/>
      <c r="AD716" s="40"/>
      <c r="AE716" s="42"/>
      <c r="AF716" s="42"/>
      <c r="AG716" s="42"/>
      <c r="AH716" s="146"/>
      <c r="AI716" s="42"/>
      <c r="AJ716" s="146"/>
      <c r="AK716" s="42"/>
      <c r="AL716" s="42"/>
      <c r="AM716" s="42"/>
      <c r="AN716" s="42"/>
      <c r="AO716" s="42"/>
      <c r="AP716" s="42"/>
      <c r="AQ716" s="42"/>
      <c r="AR716" s="40"/>
      <c r="AS716" s="42"/>
      <c r="AT716" s="40"/>
      <c r="AU716" s="42"/>
      <c r="AV716" s="40"/>
      <c r="AW716" s="42"/>
      <c r="AX716" s="40"/>
      <c r="AY716" s="42"/>
      <c r="AZ716" s="40"/>
      <c r="BA716" s="42"/>
      <c r="BB716" s="40"/>
      <c r="BC716" s="42"/>
      <c r="BD716" s="42"/>
      <c r="BE716" s="42"/>
      <c r="BF716" s="147"/>
      <c r="BG716" s="146"/>
      <c r="BH716" s="147"/>
      <c r="BI716" s="42"/>
      <c r="BJ716" s="151"/>
      <c r="BK716" s="151"/>
      <c r="BL716" s="151"/>
      <c r="BM716" s="151"/>
      <c r="BN716" s="151"/>
      <c r="BO716" s="151"/>
      <c r="BP716" s="151"/>
      <c r="BQ716" s="151"/>
      <c r="BR716" s="45"/>
      <c r="BS716" s="40"/>
      <c r="BT716" s="40"/>
      <c r="BU716" s="40"/>
      <c r="BV716" s="40"/>
      <c r="BW716" s="40"/>
      <c r="BX716" s="40"/>
      <c r="BY716" s="40"/>
      <c r="BZ716" s="152"/>
      <c r="CA716" s="153"/>
      <c r="CB716" s="70"/>
      <c r="CC716" s="157"/>
      <c r="CD716" s="157"/>
      <c r="CE716" s="45"/>
      <c r="CF716" s="145"/>
      <c r="CG716" s="40"/>
      <c r="CH716" s="42"/>
      <c r="CI716" s="42"/>
      <c r="CJ716" s="42"/>
      <c r="CK716" s="146"/>
      <c r="CL716" s="42"/>
      <c r="CM716" s="146"/>
      <c r="CN716" s="42"/>
      <c r="CO716" s="42"/>
      <c r="CP716" s="42"/>
      <c r="CQ716" s="42"/>
      <c r="CR716" s="42"/>
      <c r="CS716" s="42"/>
      <c r="CT716" s="42"/>
      <c r="CU716" s="40"/>
      <c r="CV716" s="42"/>
      <c r="CW716" s="40"/>
      <c r="CX716" s="42"/>
      <c r="CY716" s="40"/>
      <c r="CZ716" s="42"/>
      <c r="DA716" s="40"/>
      <c r="DB716" s="42"/>
      <c r="DC716" s="40"/>
      <c r="DD716" s="42"/>
      <c r="DE716" s="40"/>
      <c r="DF716" s="42"/>
      <c r="DG716" s="42"/>
      <c r="DH716" s="42"/>
    </row>
    <row r="717" spans="3:112">
      <c r="C717" s="147"/>
      <c r="D717" s="146"/>
      <c r="E717" s="147"/>
      <c r="F717" s="42"/>
      <c r="G717" s="151"/>
      <c r="H717" s="151"/>
      <c r="I717" s="151"/>
      <c r="J717" s="151"/>
      <c r="K717" s="151"/>
      <c r="L717" s="151"/>
      <c r="M717" s="151"/>
      <c r="N717" s="151"/>
      <c r="O717" s="45"/>
      <c r="P717" s="40"/>
      <c r="Q717" s="183"/>
      <c r="R717" s="40"/>
      <c r="S717" s="40"/>
      <c r="T717" s="40"/>
      <c r="U717" s="40"/>
      <c r="V717" s="40"/>
      <c r="W717" s="152"/>
      <c r="X717" s="153"/>
      <c r="Y717" s="70"/>
      <c r="Z717" s="157"/>
      <c r="AA717" s="157"/>
      <c r="AB717" s="45"/>
      <c r="AC717" s="145"/>
      <c r="AD717" s="40"/>
      <c r="AE717" s="42"/>
      <c r="AF717" s="42"/>
      <c r="AG717" s="42"/>
      <c r="AH717" s="146"/>
      <c r="AI717" s="42"/>
      <c r="AJ717" s="146"/>
      <c r="AK717" s="42"/>
      <c r="AL717" s="42"/>
      <c r="AM717" s="42"/>
      <c r="AN717" s="42"/>
      <c r="AO717" s="42"/>
      <c r="AP717" s="42"/>
      <c r="AQ717" s="42"/>
      <c r="AR717" s="40"/>
      <c r="AS717" s="42"/>
      <c r="AT717" s="40"/>
      <c r="AU717" s="42"/>
      <c r="AV717" s="40"/>
      <c r="AW717" s="42"/>
      <c r="AX717" s="40"/>
      <c r="AY717" s="42"/>
      <c r="AZ717" s="40"/>
      <c r="BA717" s="42"/>
      <c r="BB717" s="40"/>
      <c r="BC717" s="42"/>
      <c r="BD717" s="42"/>
      <c r="BE717" s="42"/>
      <c r="BF717" s="147"/>
      <c r="BG717" s="146"/>
      <c r="BH717" s="147"/>
      <c r="BI717" s="42"/>
      <c r="BJ717" s="151"/>
      <c r="BK717" s="151"/>
      <c r="BL717" s="151"/>
      <c r="BM717" s="151"/>
      <c r="BN717" s="151"/>
      <c r="BO717" s="151"/>
      <c r="BP717" s="151"/>
      <c r="BQ717" s="151"/>
      <c r="BR717" s="45"/>
      <c r="BS717" s="40"/>
      <c r="BT717" s="40"/>
      <c r="BU717" s="40"/>
      <c r="BV717" s="40"/>
      <c r="BW717" s="40"/>
      <c r="BX717" s="40"/>
      <c r="BY717" s="40"/>
      <c r="BZ717" s="152"/>
      <c r="CA717" s="153"/>
      <c r="CB717" s="70"/>
      <c r="CC717" s="157"/>
      <c r="CD717" s="157"/>
      <c r="CE717" s="45"/>
      <c r="CF717" s="145"/>
      <c r="CG717" s="40"/>
      <c r="CH717" s="42"/>
      <c r="CI717" s="42"/>
      <c r="CJ717" s="42"/>
      <c r="CK717" s="146"/>
      <c r="CL717" s="42"/>
      <c r="CM717" s="146"/>
      <c r="CN717" s="42"/>
      <c r="CO717" s="42"/>
      <c r="CP717" s="42"/>
      <c r="CQ717" s="42"/>
      <c r="CR717" s="42"/>
      <c r="CS717" s="42"/>
      <c r="CT717" s="42"/>
      <c r="CU717" s="40"/>
      <c r="CV717" s="42"/>
      <c r="CW717" s="40"/>
      <c r="CX717" s="42"/>
      <c r="CY717" s="40"/>
      <c r="CZ717" s="42"/>
      <c r="DA717" s="40"/>
      <c r="DB717" s="42"/>
      <c r="DC717" s="40"/>
      <c r="DD717" s="42"/>
      <c r="DE717" s="40"/>
      <c r="DF717" s="42"/>
      <c r="DG717" s="42"/>
      <c r="DH717" s="42"/>
    </row>
    <row r="718" spans="3:112">
      <c r="C718" s="147"/>
      <c r="D718" s="146"/>
      <c r="E718" s="147"/>
      <c r="F718" s="42"/>
      <c r="G718" s="151"/>
      <c r="H718" s="151"/>
      <c r="I718" s="151"/>
      <c r="J718" s="151"/>
      <c r="K718" s="151"/>
      <c r="L718" s="151"/>
      <c r="M718" s="151"/>
      <c r="N718" s="151"/>
      <c r="O718" s="45"/>
      <c r="P718" s="40"/>
      <c r="Q718" s="183"/>
      <c r="R718" s="40"/>
      <c r="S718" s="40"/>
      <c r="T718" s="40"/>
      <c r="U718" s="40"/>
      <c r="V718" s="40"/>
      <c r="W718" s="152"/>
      <c r="X718" s="153"/>
      <c r="Y718" s="70"/>
      <c r="Z718" s="157"/>
      <c r="AA718" s="157"/>
      <c r="AB718" s="45"/>
      <c r="AC718" s="145"/>
      <c r="AD718" s="40"/>
      <c r="AE718" s="42"/>
      <c r="AF718" s="42"/>
      <c r="AG718" s="42"/>
      <c r="AH718" s="146"/>
      <c r="AI718" s="42"/>
      <c r="AJ718" s="146"/>
      <c r="AK718" s="42"/>
      <c r="AL718" s="42"/>
      <c r="AM718" s="42"/>
      <c r="AN718" s="42"/>
      <c r="AO718" s="42"/>
      <c r="AP718" s="42"/>
      <c r="AQ718" s="42"/>
      <c r="AR718" s="40"/>
      <c r="AS718" s="42"/>
      <c r="AT718" s="40"/>
      <c r="AU718" s="42"/>
      <c r="AV718" s="40"/>
      <c r="AW718" s="42"/>
      <c r="AX718" s="40"/>
      <c r="AY718" s="42"/>
      <c r="AZ718" s="40"/>
      <c r="BA718" s="42"/>
      <c r="BB718" s="40"/>
      <c r="BC718" s="42"/>
      <c r="BD718" s="42"/>
      <c r="BE718" s="42"/>
      <c r="BF718" s="147"/>
      <c r="BG718" s="146"/>
      <c r="BH718" s="147"/>
      <c r="BI718" s="42"/>
      <c r="BJ718" s="151"/>
      <c r="BK718" s="151"/>
      <c r="BL718" s="151"/>
      <c r="BM718" s="151"/>
      <c r="BN718" s="151"/>
      <c r="BO718" s="151"/>
      <c r="BP718" s="151"/>
      <c r="BQ718" s="151"/>
      <c r="BR718" s="45"/>
      <c r="BS718" s="40"/>
      <c r="BT718" s="40"/>
      <c r="BU718" s="40"/>
      <c r="BV718" s="40"/>
      <c r="BW718" s="40"/>
      <c r="BX718" s="40"/>
      <c r="BY718" s="40"/>
      <c r="BZ718" s="152"/>
      <c r="CA718" s="153"/>
      <c r="CB718" s="70"/>
      <c r="CC718" s="157"/>
      <c r="CD718" s="157"/>
      <c r="CE718" s="45"/>
      <c r="CF718" s="145"/>
      <c r="CG718" s="40"/>
      <c r="CH718" s="42"/>
      <c r="CI718" s="42"/>
      <c r="CJ718" s="42"/>
      <c r="CK718" s="146"/>
      <c r="CL718" s="42"/>
      <c r="CM718" s="146"/>
      <c r="CN718" s="42"/>
      <c r="CO718" s="42"/>
      <c r="CP718" s="42"/>
      <c r="CQ718" s="42"/>
      <c r="CR718" s="42"/>
      <c r="CS718" s="42"/>
      <c r="CT718" s="42"/>
      <c r="CU718" s="40"/>
      <c r="CV718" s="42"/>
      <c r="CW718" s="40"/>
      <c r="CX718" s="42"/>
      <c r="CY718" s="40"/>
      <c r="CZ718" s="42"/>
      <c r="DA718" s="40"/>
      <c r="DB718" s="42"/>
      <c r="DC718" s="40"/>
      <c r="DD718" s="42"/>
      <c r="DE718" s="40"/>
      <c r="DF718" s="42"/>
      <c r="DG718" s="42"/>
      <c r="DH718" s="42"/>
    </row>
    <row r="719" spans="3:112">
      <c r="C719" s="147"/>
      <c r="D719" s="146"/>
      <c r="E719" s="147"/>
      <c r="F719" s="42"/>
      <c r="G719" s="151"/>
      <c r="H719" s="151"/>
      <c r="I719" s="151"/>
      <c r="J719" s="151"/>
      <c r="K719" s="151"/>
      <c r="L719" s="151"/>
      <c r="M719" s="151"/>
      <c r="N719" s="151"/>
      <c r="O719" s="45"/>
      <c r="P719" s="40"/>
      <c r="Q719" s="183"/>
      <c r="R719" s="40"/>
      <c r="S719" s="40"/>
      <c r="T719" s="40"/>
      <c r="U719" s="40"/>
      <c r="V719" s="40"/>
      <c r="W719" s="152"/>
      <c r="X719" s="153"/>
      <c r="Y719" s="70"/>
      <c r="Z719" s="157"/>
      <c r="AA719" s="157"/>
      <c r="AB719" s="45"/>
      <c r="AC719" s="145"/>
      <c r="AD719" s="40"/>
      <c r="AE719" s="42"/>
      <c r="AF719" s="42"/>
      <c r="AG719" s="42"/>
      <c r="AH719" s="146"/>
      <c r="AI719" s="42"/>
      <c r="AJ719" s="146"/>
      <c r="AK719" s="42"/>
      <c r="AL719" s="42"/>
      <c r="AM719" s="42"/>
      <c r="AN719" s="42"/>
      <c r="AO719" s="42"/>
      <c r="AP719" s="42"/>
      <c r="AQ719" s="42"/>
      <c r="AR719" s="40"/>
      <c r="AS719" s="42"/>
      <c r="AT719" s="40"/>
      <c r="AU719" s="42"/>
      <c r="AV719" s="40"/>
      <c r="AW719" s="42"/>
      <c r="AX719" s="40"/>
      <c r="AY719" s="42"/>
      <c r="AZ719" s="40"/>
      <c r="BA719" s="42"/>
      <c r="BB719" s="40"/>
      <c r="BC719" s="42"/>
      <c r="BD719" s="42"/>
      <c r="BE719" s="42"/>
      <c r="BF719" s="147"/>
      <c r="BG719" s="146"/>
      <c r="BH719" s="147"/>
      <c r="BI719" s="42"/>
      <c r="BJ719" s="151"/>
      <c r="BK719" s="151"/>
      <c r="BL719" s="151"/>
      <c r="BM719" s="151"/>
      <c r="BN719" s="151"/>
      <c r="BO719" s="151"/>
      <c r="BP719" s="151"/>
      <c r="BQ719" s="151"/>
      <c r="BR719" s="45"/>
      <c r="BS719" s="40"/>
      <c r="BT719" s="40"/>
      <c r="BU719" s="40"/>
      <c r="BV719" s="40"/>
      <c r="BW719" s="40"/>
      <c r="BX719" s="40"/>
      <c r="BY719" s="40"/>
      <c r="BZ719" s="152"/>
      <c r="CA719" s="153"/>
      <c r="CB719" s="70"/>
      <c r="CC719" s="157"/>
      <c r="CD719" s="157"/>
      <c r="CE719" s="45"/>
      <c r="CF719" s="145"/>
      <c r="CG719" s="40"/>
      <c r="CH719" s="42"/>
      <c r="CI719" s="42"/>
      <c r="CJ719" s="42"/>
      <c r="CK719" s="146"/>
      <c r="CL719" s="42"/>
      <c r="CM719" s="146"/>
      <c r="CN719" s="42"/>
      <c r="CO719" s="42"/>
      <c r="CP719" s="42"/>
      <c r="CQ719" s="42"/>
      <c r="CR719" s="42"/>
      <c r="CS719" s="42"/>
      <c r="CT719" s="42"/>
      <c r="CU719" s="40"/>
      <c r="CV719" s="42"/>
      <c r="CW719" s="40"/>
      <c r="CX719" s="42"/>
      <c r="CY719" s="40"/>
      <c r="CZ719" s="42"/>
      <c r="DA719" s="40"/>
      <c r="DB719" s="42"/>
      <c r="DC719" s="40"/>
      <c r="DD719" s="42"/>
      <c r="DE719" s="40"/>
      <c r="DF719" s="42"/>
      <c r="DG719" s="42"/>
      <c r="DH719" s="42"/>
    </row>
    <row r="720" spans="3:112">
      <c r="D720" s="146"/>
    </row>
  </sheetData>
  <autoFilter ref="A1:BI418" xr:uid="{00000000-0009-0000-0000-000000000000}"/>
  <mergeCells count="1">
    <mergeCell ref="G403:AA403"/>
  </mergeCells>
  <phoneticPr fontId="0" type="noConversion"/>
  <dataValidations count="9">
    <dataValidation type="list" errorStyle="warning" allowBlank="1" showInputMessage="1" showErrorMessage="1" sqref="AL2:AL10 AL301:AL304 AM300 AJ2:AJ13 AJ15:AJ122 AJ124:AJ402 AL306:AL402 AT2:AT402 AN2:AN402 AR2:AR402 AP2:AP402 AL12:AL299" xr:uid="{00000000-0002-0000-0000-000000000000}">
      <formula1>GC</formula1>
    </dataValidation>
    <dataValidation type="list" allowBlank="1" showInputMessage="1" showErrorMessage="1" sqref="I2:I304 I306:I386 I388:I402" xr:uid="{00000000-0002-0000-0000-000002000000}">
      <formula1>ProjectType</formula1>
    </dataValidation>
    <dataValidation type="list" allowBlank="1" showInputMessage="1" showErrorMessage="1" sqref="J2:J24 J26:J159 J161:J386 J388:J402" xr:uid="{00000000-0002-0000-0000-000003000000}">
      <formula1>BidType</formula1>
    </dataValidation>
    <dataValidation type="list" allowBlank="1" showInputMessage="1" showErrorMessage="1" sqref="K2:K24 K26:K159 K161:K386 K388:K402" xr:uid="{00000000-0002-0000-0000-000004000000}">
      <formula1>DesignType</formula1>
    </dataValidation>
    <dataValidation type="list" allowBlank="1" showInputMessage="1" showErrorMessage="1" sqref="L2:L24 L155 L26:L153 L402" xr:uid="{00000000-0002-0000-0000-000005000000}">
      <formula1>Employee</formula1>
    </dataValidation>
    <dataValidation type="list" allowBlank="1" showInputMessage="1" showErrorMessage="1" sqref="N2:N24 N26:N159 N161:N386 N388:N402" xr:uid="{00000000-0002-0000-0000-000006000000}">
      <formula1>Division</formula1>
    </dataValidation>
    <dataValidation type="list" allowBlank="1" showInputMessage="1" showErrorMessage="1" sqref="AA2:AA402" xr:uid="{00000000-0002-0000-0000-000008000000}">
      <formula1>ProjectStatus</formula1>
    </dataValidation>
    <dataValidation type="list" allowBlank="1" showInputMessage="1" showErrorMessage="1" sqref="F2:F222 F225:F386 F388:F402" xr:uid="{00000000-0002-0000-0000-000001000000}">
      <formula1>State</formula1>
    </dataValidation>
    <dataValidation type="list" allowBlank="1" showInputMessage="1" showErrorMessage="1" sqref="G2:G386 G388:G402" xr:uid="{00000000-0002-0000-0000-000007000000}">
      <formula1>Local</formula1>
    </dataValidation>
  </dataValidations>
  <printOptions gridLines="1"/>
  <pageMargins left="0.5" right="0.5" top="0.5" bottom="0.95" header="0.25" footer="0.5"/>
  <pageSetup scale="21" fitToHeight="0" pageOrder="overThenDown" orientation="landscape" horizontalDpi="300" verticalDpi="300" r:id="rId1"/>
  <headerFooter alignWithMargins="0">
    <oddHeader>&amp;C&amp;14BRIGGS ELECTRIC BID LOG&amp;R&amp;D</oddHeader>
    <oddFooter>Page &amp;P of &amp;N</oddFooter>
  </headerFooter>
  <ignoredErrors>
    <ignoredError sqref="Q34 Q214:Q218 Q181:Q184 Q113:Q132 Q189:Q213 Q133:Q160 Q171:Q180 Q166:Q169 Q165 Q162:Q163" unlockedFormula="1"/>
    <ignoredError sqref="Q186" evalError="1" unlocked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23054BC-3FB3-4BA2-B543-B15E8131D81A}">
          <x14:formula1>
            <xm:f>'\\CA-NAS02\Estimating\2018 Bids\[2018 Bid Log.xlsx]Tables'!#REF!</xm:f>
          </x14:formula1>
          <xm:sqref>M2</xm:sqref>
        </x14:dataValidation>
        <x14:dataValidation type="list" allowBlank="1" showInputMessage="1" showErrorMessage="1" xr:uid="{B1AF79ED-8E7A-4112-A260-EF995A3FD3FE}">
          <x14:formula1>
            <xm:f>Tables!$F$3:$F$25</xm:f>
          </x14:formula1>
          <xm:sqref>L154 L156:L386 L388:L401</xm:sqref>
        </x14:dataValidation>
        <x14:dataValidation type="list" allowBlank="1" showInputMessage="1" showErrorMessage="1" xr:uid="{00000000-0002-0000-0000-000009000000}">
          <x14:formula1>
            <xm:f>Tables!$G$3:$G$6</xm:f>
          </x14:formula1>
          <xm:sqref>M3:M386 M388:M401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C73"/>
  <sheetViews>
    <sheetView zoomScaleNormal="10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W9" sqref="W9"/>
    </sheetView>
  </sheetViews>
  <sheetFormatPr defaultColWidth="9.42578125" defaultRowHeight="11.25"/>
  <cols>
    <col min="1" max="1" width="10.5703125" style="13" customWidth="1"/>
    <col min="2" max="2" width="6.140625" style="18" customWidth="1"/>
    <col min="3" max="3" width="11.42578125" style="13" customWidth="1"/>
    <col min="4" max="4" width="8.5703125" style="18" customWidth="1"/>
    <col min="5" max="6" width="10.5703125" style="13" customWidth="1"/>
    <col min="7" max="7" width="5.42578125" style="16" customWidth="1"/>
    <col min="8" max="8" width="11.42578125" style="13" customWidth="1"/>
    <col min="9" max="9" width="8" style="16" customWidth="1"/>
    <col min="10" max="10" width="10.5703125" style="13" customWidth="1"/>
    <col min="11" max="11" width="9" style="16" customWidth="1"/>
    <col min="12" max="12" width="11.42578125" style="13" customWidth="1"/>
    <col min="13" max="13" width="7.42578125" style="16" customWidth="1"/>
    <col min="14" max="14" width="11.42578125" style="13" customWidth="1"/>
    <col min="15" max="15" width="6.5703125" style="16" customWidth="1"/>
    <col min="16" max="16" width="10.5703125" style="13" customWidth="1"/>
    <col min="17" max="17" width="7.5703125" style="16" customWidth="1"/>
    <col min="18" max="18" width="10.5703125" style="13" customWidth="1"/>
    <col min="19" max="19" width="6.42578125" style="16" customWidth="1"/>
    <col min="20" max="20" width="10.5703125" style="13" customWidth="1"/>
    <col min="21" max="21" width="6.42578125" style="16" customWidth="1"/>
    <col min="22" max="22" width="10.5703125" style="13" customWidth="1"/>
    <col min="23" max="23" width="9" style="13" customWidth="1"/>
    <col min="24" max="24" width="9.42578125" style="16"/>
    <col min="25" max="25" width="9.42578125" style="13" customWidth="1"/>
    <col min="26" max="26" width="8.42578125" style="13" customWidth="1"/>
    <col min="27" max="27" width="11.5703125" style="13" customWidth="1"/>
    <col min="28" max="28" width="14.42578125" style="13" customWidth="1"/>
    <col min="29" max="29" width="11.5703125" style="13" customWidth="1"/>
    <col min="30" max="16384" width="9.42578125" style="13"/>
  </cols>
  <sheetData>
    <row r="1" spans="1:29">
      <c r="B1" s="14" t="s">
        <v>68</v>
      </c>
      <c r="C1" s="15" t="s">
        <v>69</v>
      </c>
      <c r="D1" s="14" t="str">
        <f>Tables!J3</f>
        <v>Awarded</v>
      </c>
      <c r="E1" s="15" t="str">
        <f>Tables!J3</f>
        <v>Awarded</v>
      </c>
      <c r="F1" s="15" t="s">
        <v>146</v>
      </c>
      <c r="G1" s="14" t="str">
        <f>Tables!J4</f>
        <v>Lost</v>
      </c>
      <c r="H1" s="15" t="str">
        <f>Tables!J4</f>
        <v>Lost</v>
      </c>
      <c r="I1" s="14" t="str">
        <f>Tables!J5</f>
        <v>Pending</v>
      </c>
      <c r="J1" s="15" t="str">
        <f>Tables!J5</f>
        <v>Pending</v>
      </c>
      <c r="K1" s="14" t="str">
        <f>Tables!J6</f>
        <v>Unknown</v>
      </c>
      <c r="L1" s="15" t="str">
        <f>Tables!J6</f>
        <v>Unknown</v>
      </c>
      <c r="M1" s="14" t="str">
        <f>Tables!J7</f>
        <v>Not Built</v>
      </c>
      <c r="N1" s="15" t="str">
        <f>Tables!J7</f>
        <v>Not Built</v>
      </c>
      <c r="O1" s="14" t="str">
        <f>Tables!J8</f>
        <v>Bidding</v>
      </c>
      <c r="P1" s="15" t="str">
        <f>Tables!J8</f>
        <v>Bidding</v>
      </c>
      <c r="Q1" s="14" t="str">
        <f>Tables!J9</f>
        <v>Prospect</v>
      </c>
      <c r="R1" s="15" t="str">
        <f>Tables!J9</f>
        <v>Prospect</v>
      </c>
      <c r="S1" s="14" t="str">
        <f>Tables!J10</f>
        <v>Not Bid</v>
      </c>
      <c r="T1" s="15" t="str">
        <f>Tables!J10</f>
        <v>Not Bid</v>
      </c>
      <c r="U1" s="14" t="e">
        <f>Tables!#REF!</f>
        <v>#REF!</v>
      </c>
      <c r="V1" s="15" t="e">
        <f>Tables!#REF!</f>
        <v>#REF!</v>
      </c>
      <c r="W1" s="33" t="s">
        <v>157</v>
      </c>
      <c r="X1" s="33" t="s">
        <v>156</v>
      </c>
      <c r="Y1" s="17" t="s">
        <v>160</v>
      </c>
      <c r="Z1" s="17" t="s">
        <v>161</v>
      </c>
      <c r="AA1" s="17" t="s">
        <v>162</v>
      </c>
      <c r="AB1" s="17" t="s">
        <v>163</v>
      </c>
    </row>
    <row r="2" spans="1:29">
      <c r="A2" s="17" t="str">
        <f>Tables!F2</f>
        <v>Employee</v>
      </c>
      <c r="E2" s="19"/>
      <c r="F2" s="19"/>
      <c r="G2" s="18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19"/>
    </row>
    <row r="3" spans="1:29">
      <c r="A3" s="13" t="str">
        <f>(Tables!F3)</f>
        <v>Jeff P.</v>
      </c>
      <c r="B3" s="18">
        <f t="array" ref="B3">COUNT(IF('Bid Log'!$L$2:$L$402=Tables!$F3,'Bid Log'!$A$2:$A$402))</f>
        <v>4</v>
      </c>
      <c r="C3" s="20">
        <f t="array" ref="C3">SUM(IF('Bid Log'!$L$2:$L$402=Tables!$F3,'Bid Log'!$P$2:$P$402))</f>
        <v>861780</v>
      </c>
      <c r="D3" s="18">
        <f t="array" ref="D3">COUNT(IF('Bid Log'!$AA$2:$AA$402=Tables!J$3,IF('Bid Log'!$L$2:$L$402=Tables!$F3,'Bid Log'!$A$2:$A$402)))</f>
        <v>2</v>
      </c>
      <c r="E3" s="20">
        <f t="array" ref="E3">SUM(IF('Bid Log'!$AA$2:$AA$402=Tables!J$3,IF('Bid Log'!$L$2:$L$402=Tables!$F3,'Bid Log'!$P$2:$P$402)))</f>
        <v>792957</v>
      </c>
      <c r="F3" s="20">
        <f t="array" ref="F3">SUM(IF('Bid Log'!$AA$2:$AA$402=Tables!J$3,IF('Bid Log'!$L$2:$L$402=Tables!$F3,'Bid Log'!$AH$2:$AH$402)))</f>
        <v>0</v>
      </c>
      <c r="G3" s="16">
        <f t="array" ref="G3">COUNT(IF('Bid Log'!$AA$2:$AA$402=Tables!J$4,IF('Bid Log'!$L$2:$L$402=Tables!$F3,'Bid Log'!$A$2:$A$402)))</f>
        <v>0</v>
      </c>
      <c r="H3" s="20">
        <f t="array" ref="H3">SUM(IF('Bid Log'!$AA$2:$AA$402=Tables!J$4,IF('Bid Log'!$L$2:$L$402=Tables!$F3,'Bid Log'!$P$2:$P$402)))</f>
        <v>0</v>
      </c>
      <c r="I3" s="16">
        <f t="array" ref="I3">COUNT(IF('Bid Log'!$AA$2:$AA$402=Tables!J$5,IF('Bid Log'!$L$2:$L$402=Tables!$F3,'Bid Log'!$A$2:$A$402)))</f>
        <v>0</v>
      </c>
      <c r="J3" s="20">
        <f t="array" ref="J3">SUM(IF('Bid Log'!$AA$2:$AA$402=Tables!J$5,IF('Bid Log'!$L$2:$L$402=Tables!$F3,'Bid Log'!$P$2:$P$402)))</f>
        <v>0</v>
      </c>
      <c r="K3" s="16">
        <f t="array" ref="K3">COUNT(IF('Bid Log'!$AA$2:$AA$402=Tables!J$6,IF('Bid Log'!$L$2:$L$402=Tables!$F3,'Bid Log'!$A$2:$A$402)))</f>
        <v>0</v>
      </c>
      <c r="L3" s="20">
        <f t="array" ref="L3">SUM(IF('Bid Log'!$AA$2:$AA$402=Tables!J$6,IF('Bid Log'!$L$2:$L$402=Tables!$F3,'Bid Log'!$P$2:$P$402)))</f>
        <v>0</v>
      </c>
      <c r="M3" s="16">
        <f t="array" ref="M3">COUNT(IF('Bid Log'!$AA$2:$AA$402=Tables!J$7,IF('Bid Log'!$L$2:$L$402=Tables!$F3,'Bid Log'!$A$2:$A$402)))</f>
        <v>1</v>
      </c>
      <c r="N3" s="20">
        <f t="array" ref="N3">SUM(IF('Bid Log'!$AA$2:$AA$402=Tables!J$7,IF('Bid Log'!$L$2:$L$402=Tables!$F3,'Bid Log'!$P$2:$P$402)))</f>
        <v>68823</v>
      </c>
      <c r="O3" s="16">
        <f t="array" ref="O3">COUNT(IF('Bid Log'!$AA$2:$AA$402=Tables!J$8,IF('Bid Log'!$L$2:$L$402=Tables!$F3,'Bid Log'!$A$2:$A$402)))</f>
        <v>0</v>
      </c>
      <c r="P3" s="20">
        <f t="array" ref="P3">SUM(IF('Bid Log'!$AA$2:$AA$402=Tables!J$8,IF('Bid Log'!$L$2:$L$402=Tables!$F3,'Bid Log'!$P$2:$P$402)))</f>
        <v>0</v>
      </c>
      <c r="Q3" s="16">
        <f t="array" ref="Q3">COUNT(IF('Bid Log'!$AA$2:$AA$402=Tables!J$9,IF('Bid Log'!$L$2:$L$402=Tables!$F3,'Bid Log'!$A$2:$A$402)))</f>
        <v>0</v>
      </c>
      <c r="R3" s="20">
        <f t="array" ref="R3">SUM(IF('Bid Log'!$AA$2:$AA$402=Tables!J$9,IF('Bid Log'!$L$2:$L$402=Tables!$F3,'Bid Log'!$P$2:$P$402)))</f>
        <v>0</v>
      </c>
      <c r="S3" s="16">
        <f t="array" ref="S3">COUNT(IF('Bid Log'!$AA$2:$AA$402=Tables!J$10,IF('Bid Log'!$L$2:$L$402=Tables!$F3,'Bid Log'!$A$2:$A$402)))</f>
        <v>1</v>
      </c>
      <c r="T3" s="20">
        <f t="array" ref="T3">SUM(IF('Bid Log'!$AA$2:$AA$402=Tables!J$10,IF('Bid Log'!$L$2:$L$402=Tables!$F3,'Bid Log'!$P$2:$P$402)))</f>
        <v>0</v>
      </c>
      <c r="U3" s="16">
        <f t="array" ref="U3">COUNT(IF('Bid Log'!$AA$2:$AA$402=Tables!#REF!,IF('Bid Log'!$L$2:$L$402=Tables!$F3,'Bid Log'!$A$2:$A$402)))</f>
        <v>0</v>
      </c>
      <c r="V3" s="20" t="e">
        <f t="array" ref="V3">SUM(IF('Bid Log'!$AA$2:$AA$402=Tables!#REF!,IF('Bid Log'!$L$2:$L$402=Tables!$F3,'Bid Log'!$P$2:$P$402)))</f>
        <v>#REF!</v>
      </c>
      <c r="W3" s="34">
        <f>SUM(D3/B3)</f>
        <v>0.5</v>
      </c>
      <c r="X3" s="34">
        <f>SUM(E3/C3)</f>
        <v>0.92013855044210824</v>
      </c>
      <c r="Y3" s="20">
        <f t="array" ref="Y3">SUM(IF('Bid Log'!$L$2:$L$402=Tables!$F3,'Bid Log'!$Z$2:$Z$402))</f>
        <v>0</v>
      </c>
      <c r="Z3" s="34">
        <f t="shared" ref="Z3:Z15" si="0">SUM(Y3/C3)</f>
        <v>0</v>
      </c>
      <c r="AA3" s="20">
        <f t="array" ref="AA3">SUM(IF('Bid Log'!$L$2:$L$402=Tables!$F3,'Bid Log'!$AI$2:$AI$402))</f>
        <v>0</v>
      </c>
      <c r="AB3" s="34" t="e">
        <f>SUM(AA3/F3)</f>
        <v>#DIV/0!</v>
      </c>
      <c r="AC3" s="20"/>
    </row>
    <row r="4" spans="1:29">
      <c r="A4" s="13" t="str">
        <f>(Tables!F4)</f>
        <v>Frank</v>
      </c>
      <c r="B4" s="18">
        <f t="array" ref="B4">COUNT(IF('Bid Log'!$L$2:$L$402=Tables!$F4,'Bid Log'!$A$2:$A$402))</f>
        <v>35</v>
      </c>
      <c r="C4" s="20">
        <f t="array" ref="C4">SUM(IF('Bid Log'!$L$2:$L$402=Tables!$F4,'Bid Log'!$P$2:$P$402))</f>
        <v>13357100</v>
      </c>
      <c r="D4" s="18">
        <f t="array" ref="D4">COUNT(IF('Bid Log'!$AA$2:$AA$402=Tables!J$3,IF('Bid Log'!$L$2:$L$402=Tables!$F4,'Bid Log'!$A$2:$A$402)))</f>
        <v>2</v>
      </c>
      <c r="E4" s="20">
        <f t="array" ref="E4">SUM(IF('Bid Log'!$AA$2:$AA$402=Tables!J$3,IF('Bid Log'!$L$2:$L$402=Tables!$F4,'Bid Log'!$P$2:$P$402)))</f>
        <v>0</v>
      </c>
      <c r="F4" s="20">
        <f t="array" ref="F4">SUM(IF('Bid Log'!$AA$2:$AA$402=Tables!J$3,IF('Bid Log'!$L$2:$L$402=Tables!$F4,'Bid Log'!$AH$2:$AH$402)))</f>
        <v>0</v>
      </c>
      <c r="G4" s="16">
        <f t="array" ref="G4">COUNT(IF('Bid Log'!$AA$2:$AA$402=Tables!J$4,IF('Bid Log'!$L$2:$L$402=Tables!$F4,'Bid Log'!$A$2:$A$402)))</f>
        <v>5</v>
      </c>
      <c r="H4" s="20">
        <f t="array" ref="H4">SUM(IF('Bid Log'!$AA$2:$AA$402=Tables!J$4,IF('Bid Log'!$L$2:$L$402=Tables!$F4,'Bid Log'!$P$2:$P$402)))</f>
        <v>1727597</v>
      </c>
      <c r="I4" s="16">
        <f t="array" ref="I4">COUNT(IF('Bid Log'!$AA$2:$AA$402=Tables!J$5,IF('Bid Log'!$L$2:$L$402=Tables!$F4,'Bid Log'!$A$2:$A$402)))</f>
        <v>21</v>
      </c>
      <c r="J4" s="20">
        <f t="array" ref="J4">SUM(IF('Bid Log'!$AA$2:$AA$402=Tables!J$5,IF('Bid Log'!$L$2:$L$402=Tables!$F4,'Bid Log'!$P$2:$P$402)))</f>
        <v>11629503</v>
      </c>
      <c r="K4" s="16">
        <f t="array" ref="K4">COUNT(IF('Bid Log'!$AA$2:$AA$402=Tables!J$6,IF('Bid Log'!$L$2:$L$402=Tables!$F4,'Bid Log'!$A$2:$A$402)))</f>
        <v>0</v>
      </c>
      <c r="L4" s="20">
        <f t="array" ref="L4">SUM(IF('Bid Log'!$AA$2:$AA$402=Tables!J$6,IF('Bid Log'!$L$2:$L$402=Tables!$F4,'Bid Log'!$P$2:$P$402)))</f>
        <v>0</v>
      </c>
      <c r="M4" s="16">
        <f t="array" ref="M4">COUNT(IF('Bid Log'!$AA$2:$AA$402=Tables!J$7,IF('Bid Log'!$L$2:$L$402=Tables!$F4,'Bid Log'!$A$2:$A$402)))</f>
        <v>1</v>
      </c>
      <c r="N4" s="20">
        <f t="array" ref="N4">SUM(IF('Bid Log'!$AA$2:$AA$402=Tables!J$7,IF('Bid Log'!$L$2:$L$402=Tables!$F4,'Bid Log'!$P$2:$P$402)))</f>
        <v>0</v>
      </c>
      <c r="O4" s="16">
        <f t="array" ref="O4">COUNT(IF('Bid Log'!$AA$2:$AA$402=Tables!J$8,IF('Bid Log'!$L$2:$L$402=Tables!$F4,'Bid Log'!$A$2:$A$402)))</f>
        <v>3</v>
      </c>
      <c r="P4" s="20">
        <f t="array" ref="P4">SUM(IF('Bid Log'!$AA$2:$AA$402=Tables!J$8,IF('Bid Log'!$L$2:$L$402=Tables!$F4,'Bid Log'!$P$2:$P$402)))</f>
        <v>0</v>
      </c>
      <c r="Q4" s="16">
        <f t="array" ref="Q4">COUNT(IF('Bid Log'!$AA$2:$AA$402=Tables!J$9,IF('Bid Log'!$L$2:$L$402=Tables!$F4,'Bid Log'!$A$2:$A$402)))</f>
        <v>0</v>
      </c>
      <c r="R4" s="20">
        <f t="array" ref="R4">SUM(IF('Bid Log'!$AA$2:$AA$402=Tables!J$9,IF('Bid Log'!$L$2:$L$402=Tables!$F4,'Bid Log'!$P$2:$P$402)))</f>
        <v>0</v>
      </c>
      <c r="S4" s="16">
        <f t="array" ref="S4">COUNT(IF('Bid Log'!$AA$2:$AA$402=Tables!J$10,IF('Bid Log'!$L$2:$L$402=Tables!$F4,'Bid Log'!$A$2:$A$402)))</f>
        <v>0</v>
      </c>
      <c r="T4" s="20">
        <f t="array" ref="T4">SUM(IF('Bid Log'!$AA$2:$AA$402=Tables!J$10,IF('Bid Log'!$L$2:$L$402=Tables!$F4,'Bid Log'!$P$2:$P$402)))</f>
        <v>0</v>
      </c>
      <c r="U4" s="16">
        <f t="array" ref="U4">COUNT(IF('Bid Log'!$AA$2:$AA$402=Tables!#REF!,IF('Bid Log'!$L$2:$L$402=Tables!$F4,'Bid Log'!$A$2:$A$402)))</f>
        <v>0</v>
      </c>
      <c r="V4" s="20" t="e">
        <f t="array" ref="V4">SUM(IF('Bid Log'!$AA$2:$AA$402=Tables!#REF!,IF('Bid Log'!$L$2:$L$402=Tables!$F4,'Bid Log'!$P$2:$P$402)))</f>
        <v>#REF!</v>
      </c>
      <c r="W4" s="34">
        <f>SUM(D4/B4)</f>
        <v>5.7142857142857141E-2</v>
      </c>
      <c r="X4" s="34">
        <f>SUM(E4/C4)</f>
        <v>0</v>
      </c>
      <c r="Y4" s="20">
        <f t="array" ref="Y4">SUM(IF('Bid Log'!$L$2:$L$402=Tables!$F4,'Bid Log'!$Z$2:$Z$402))</f>
        <v>0</v>
      </c>
      <c r="Z4" s="34">
        <f t="shared" si="0"/>
        <v>0</v>
      </c>
      <c r="AA4" s="20">
        <f t="array" ref="AA4">SUM(IF('Bid Log'!$L$2:$L$402=Tables!$F4,'Bid Log'!$AI$2:$AI$402))</f>
        <v>0</v>
      </c>
      <c r="AB4" s="34" t="e">
        <f t="shared" ref="AB4:AB11" si="1">SUM(AA4/E4)</f>
        <v>#DIV/0!</v>
      </c>
      <c r="AC4" s="20"/>
    </row>
    <row r="5" spans="1:29">
      <c r="A5" s="13" t="str">
        <f>(Tables!F5)</f>
        <v xml:space="preserve">Steve </v>
      </c>
      <c r="B5" s="18">
        <f t="array" ref="B5">COUNT(IF('Bid Log'!$L$2:$L$402=Tables!$F5,'Bid Log'!$A$2:$A$402))</f>
        <v>23</v>
      </c>
      <c r="C5" s="20">
        <f t="array" ref="C5">SUM(IF('Bid Log'!$L$2:$L$402=Tables!$F5,'Bid Log'!$P$2:$P$402))</f>
        <v>40691018</v>
      </c>
      <c r="D5" s="18">
        <f t="array" ref="D5">COUNT(IF('Bid Log'!$AA$2:$AA$402=Tables!J$3,IF('Bid Log'!$L$2:$L$402=Tables!$F5,'Bid Log'!$A$2:$A$402)))</f>
        <v>11</v>
      </c>
      <c r="E5" s="20">
        <f t="array" ref="E5">SUM(IF('Bid Log'!$AA$2:$AA$402=Tables!J$3,IF('Bid Log'!$L$2:$L$402=Tables!$F5,'Bid Log'!$P$2:$P$402)))</f>
        <v>31067325</v>
      </c>
      <c r="F5" s="20">
        <f t="array" ref="F5">SUM(IF('Bid Log'!$AA$2:$AA$402=Tables!J$3,IF('Bid Log'!$L$2:$L$402=Tables!$F5,'Bid Log'!$AH$2:$AH$402)))</f>
        <v>0</v>
      </c>
      <c r="G5" s="16">
        <f t="array" ref="G5">COUNT(IF('Bid Log'!$AA$2:$AA$402=Tables!J$4,IF('Bid Log'!$L$2:$L$402=Tables!$F5,'Bid Log'!$A$2:$A$402)))</f>
        <v>1</v>
      </c>
      <c r="H5" s="20">
        <f t="array" ref="H5">SUM(IF('Bid Log'!$AA$2:$AA$402=Tables!J$4,IF('Bid Log'!$L$2:$L$402=Tables!$F5,'Bid Log'!$P$2:$P$402)))</f>
        <v>1190780</v>
      </c>
      <c r="I5" s="16">
        <f t="array" ref="I5">COUNT(IF('Bid Log'!$AA$2:$AA$402=Tables!J$5,IF('Bid Log'!$L$2:$L$402=Tables!$F5,'Bid Log'!$A$2:$A$402)))</f>
        <v>10</v>
      </c>
      <c r="J5" s="20">
        <f t="array" ref="J5">SUM(IF('Bid Log'!$AA$2:$AA$402=Tables!J$5,IF('Bid Log'!$L$2:$L$402=Tables!$F5,'Bid Log'!$P$2:$P$402)))</f>
        <v>7856174</v>
      </c>
      <c r="K5" s="16">
        <f t="array" ref="K5">COUNT(IF('Bid Log'!$AA$2:$AA$402=Tables!J$6,IF('Bid Log'!$L$2:$L$402=Tables!$F5,'Bid Log'!$A$2:$A$402)))</f>
        <v>0</v>
      </c>
      <c r="L5" s="20">
        <f t="array" ref="L5">SUM(IF('Bid Log'!$AA$2:$AA$402=Tables!J$6,IF('Bid Log'!$L$2:$L$402=Tables!$F5,'Bid Log'!$P$2:$P$402)))</f>
        <v>0</v>
      </c>
      <c r="M5" s="16">
        <f t="array" ref="M5">COUNT(IF('Bid Log'!$AA$2:$AA$402=Tables!J$7,IF('Bid Log'!$L$2:$L$402=Tables!$F5,'Bid Log'!$A$2:$A$402)))</f>
        <v>0</v>
      </c>
      <c r="N5" s="20">
        <f t="array" ref="N5">SUM(IF('Bid Log'!$AA$2:$AA$402=Tables!J$7,IF('Bid Log'!$L$2:$L$402=Tables!$F5,'Bid Log'!$P$2:$P$402)))</f>
        <v>0</v>
      </c>
      <c r="O5" s="16">
        <f t="array" ref="O5">COUNT(IF('Bid Log'!$AA$2:$AA$402=Tables!J$8,IF('Bid Log'!$L$2:$L$402=Tables!$F5,'Bid Log'!$A$2:$A$402)))</f>
        <v>1</v>
      </c>
      <c r="P5" s="20">
        <f t="array" ref="P5">SUM(IF('Bid Log'!$AA$2:$AA$402=Tables!J$8,IF('Bid Log'!$L$2:$L$402=Tables!$F5,'Bid Log'!$P$2:$P$402)))</f>
        <v>576739</v>
      </c>
      <c r="Q5" s="16">
        <f t="array" ref="Q5">COUNT(IF('Bid Log'!$AA$2:$AA$402=Tables!J$9,IF('Bid Log'!$L$2:$L$402=Tables!$F5,'Bid Log'!$A$2:$A$402)))</f>
        <v>0</v>
      </c>
      <c r="R5" s="20">
        <f t="array" ref="R5">SUM(IF('Bid Log'!$AA$2:$AA$402=Tables!J$9,IF('Bid Log'!$L$2:$L$402=Tables!$F5,'Bid Log'!$P$2:$P$402)))</f>
        <v>0</v>
      </c>
      <c r="S5" s="16">
        <f t="array" ref="S5">COUNT(IF('Bid Log'!$AA$2:$AA$402=Tables!J$10,IF('Bid Log'!$L$2:$L$402=Tables!$F5,'Bid Log'!$A$2:$A$402)))</f>
        <v>0</v>
      </c>
      <c r="T5" s="20">
        <f t="array" ref="T5">SUM(IF('Bid Log'!$AA$2:$AA$402=Tables!J$10,IF('Bid Log'!$L$2:$L$402=Tables!$F5,'Bid Log'!$P$2:$P$402)))</f>
        <v>0</v>
      </c>
      <c r="U5" s="16">
        <f t="array" ref="U5">COUNT(IF('Bid Log'!$AA$2:$AA$402=Tables!#REF!,IF('Bid Log'!$L$2:$L$402=Tables!$F5,'Bid Log'!$A$2:$A$402)))</f>
        <v>0</v>
      </c>
      <c r="V5" s="20" t="e">
        <f t="array" ref="V5">SUM(IF('Bid Log'!$AA$2:$AA$402=Tables!#REF!,IF('Bid Log'!$L$2:$L$402=Tables!$F5,'Bid Log'!$P$2:$P$402)))</f>
        <v>#REF!</v>
      </c>
      <c r="W5" s="34">
        <f>SUM(D5/B5)</f>
        <v>0.47826086956521741</v>
      </c>
      <c r="X5" s="34">
        <f t="shared" ref="X5" si="2">SUM(E5/C5)</f>
        <v>0.76349343238352996</v>
      </c>
      <c r="Y5" s="20">
        <f t="array" ref="Y5">SUM(IF('Bid Log'!$L$2:$L$402=Tables!$F5,'Bid Log'!$Z$2:$Z$402))</f>
        <v>0</v>
      </c>
      <c r="Z5" s="34">
        <f t="shared" si="0"/>
        <v>0</v>
      </c>
      <c r="AA5" s="20">
        <f t="array" ref="AA5">SUM(IF('Bid Log'!$L$2:$L$402=Tables!$F5,'Bid Log'!$AI$2:$AI$402))</f>
        <v>0</v>
      </c>
      <c r="AB5" s="34">
        <f t="shared" si="1"/>
        <v>0</v>
      </c>
      <c r="AC5" s="20"/>
    </row>
    <row r="6" spans="1:29">
      <c r="A6" s="13" t="str">
        <f>(Tables!F6)</f>
        <v>Don V</v>
      </c>
      <c r="B6" s="18">
        <f t="array" ref="B6">COUNT(IF('Bid Log'!$L$2:$L$402=Tables!$F6,'Bid Log'!$A$2:$A$402))</f>
        <v>42</v>
      </c>
      <c r="C6" s="20">
        <f t="array" ref="C6">SUM(IF('Bid Log'!$L$2:$L$402=Tables!$F6,'Bid Log'!$P$2:$P$402))</f>
        <v>14103919</v>
      </c>
      <c r="D6" s="18">
        <f t="array" ref="D6">COUNT(IF('Bid Log'!$AA$2:$AA$402=Tables!J$3,IF('Bid Log'!$L$2:$L$402=Tables!$F6,'Bid Log'!$A$2:$A$402)))</f>
        <v>3</v>
      </c>
      <c r="E6" s="20">
        <f t="array" ref="E6">SUM(IF('Bid Log'!$AA$2:$AA$402=Tables!J$3,IF('Bid Log'!$L$2:$L$402=Tables!$F6,'Bid Log'!$P$2:$P$402)))</f>
        <v>467501</v>
      </c>
      <c r="F6" s="20">
        <f t="array" ref="F6">SUM(IF('Bid Log'!$AA$2:$AA$402=Tables!J$3,IF('Bid Log'!$L$2:$L$402=Tables!$F6,'Bid Log'!$AH$2:$AH$402)))</f>
        <v>0</v>
      </c>
      <c r="G6" s="16">
        <f t="array" ref="G6">COUNT(IF('Bid Log'!$AA$2:$AA$402=Tables!J$4,IF('Bid Log'!$L$2:$L$402=Tables!$F6,'Bid Log'!$A$2:$A$402)))</f>
        <v>2</v>
      </c>
      <c r="H6" s="20">
        <f t="array" ref="H6">SUM(IF('Bid Log'!$AA$2:$AA$402=Tables!J$4,IF('Bid Log'!$L$2:$L$402=Tables!$F6,'Bid Log'!$P$2:$P$402)))</f>
        <v>829225</v>
      </c>
      <c r="I6" s="16">
        <f t="array" ref="I6">COUNT(IF('Bid Log'!$AA$2:$AA$402=Tables!J$5,IF('Bid Log'!$L$2:$L$402=Tables!$F6,'Bid Log'!$A$2:$A$402)))</f>
        <v>18</v>
      </c>
      <c r="J6" s="20">
        <f t="array" ref="J6">SUM(IF('Bid Log'!$AA$2:$AA$402=Tables!J$5,IF('Bid Log'!$L$2:$L$402=Tables!$F6,'Bid Log'!$P$2:$P$402)))</f>
        <v>11706826</v>
      </c>
      <c r="K6" s="16">
        <f t="array" ref="K6">COUNT(IF('Bid Log'!$AA$2:$AA$402=Tables!J$6,IF('Bid Log'!$L$2:$L$402=Tables!$F6,'Bid Log'!$A$2:$A$402)))</f>
        <v>0</v>
      </c>
      <c r="L6" s="20">
        <f t="array" ref="L6">SUM(IF('Bid Log'!$AA$2:$AA$402=Tables!J$6,IF('Bid Log'!$L$2:$L$402=Tables!$F6,'Bid Log'!$P$2:$P$402)))</f>
        <v>0</v>
      </c>
      <c r="M6" s="16">
        <f t="array" ref="M6">COUNT(IF('Bid Log'!$AA$2:$AA$402=Tables!J$7,IF('Bid Log'!$L$2:$L$402=Tables!$F6,'Bid Log'!$A$2:$A$402)))</f>
        <v>0</v>
      </c>
      <c r="N6" s="20">
        <f t="array" ref="N6">SUM(IF('Bid Log'!$AA$2:$AA$402=Tables!J$7,IF('Bid Log'!$L$2:$L$402=Tables!$F6,'Bid Log'!$P$2:$P$402)))</f>
        <v>0</v>
      </c>
      <c r="O6" s="16">
        <f t="array" ref="O6">COUNT(IF('Bid Log'!$AA$2:$AA$402=Tables!J$8,IF('Bid Log'!$L$2:$L$402=Tables!$F6,'Bid Log'!$A$2:$A$402)))</f>
        <v>5</v>
      </c>
      <c r="P6" s="20">
        <f t="array" ref="P6">SUM(IF('Bid Log'!$AA$2:$AA$402=Tables!J$8,IF('Bid Log'!$L$2:$L$402=Tables!$F6,'Bid Log'!$P$2:$P$402)))</f>
        <v>407874</v>
      </c>
      <c r="Q6" s="16">
        <f t="array" ref="Q6">COUNT(IF('Bid Log'!$AA$2:$AA$402=Tables!J$9,IF('Bid Log'!$L$2:$L$402=Tables!$F6,'Bid Log'!$A$2:$A$402)))</f>
        <v>0</v>
      </c>
      <c r="R6" s="20">
        <f t="array" ref="R6">SUM(IF('Bid Log'!$AA$2:$AA$402=Tables!J$9,IF('Bid Log'!$L$2:$L$402=Tables!$F6,'Bid Log'!$P$2:$P$402)))</f>
        <v>0</v>
      </c>
      <c r="S6" s="16">
        <f t="array" ref="S6">COUNT(IF('Bid Log'!$AA$2:$AA$402=Tables!J$10,IF('Bid Log'!$L$2:$L$402=Tables!$F6,'Bid Log'!$A$2:$A$402)))</f>
        <v>5</v>
      </c>
      <c r="T6" s="20">
        <f t="array" ref="T6">SUM(IF('Bid Log'!$AA$2:$AA$402=Tables!J$10,IF('Bid Log'!$L$2:$L$402=Tables!$F6,'Bid Log'!$P$2:$P$402)))</f>
        <v>0</v>
      </c>
      <c r="U6" s="16">
        <f t="array" ref="U6">COUNT(IF('Bid Log'!$AA$2:$AA$402=Tables!#REF!,IF('Bid Log'!$L$2:$L$402=Tables!$F6,'Bid Log'!$A$2:$A$402)))</f>
        <v>0</v>
      </c>
      <c r="V6" s="20" t="e">
        <f t="array" ref="V6">SUM(IF('Bid Log'!$AA$2:$AA$402=Tables!#REF!,IF('Bid Log'!$L$2:$L$402=Tables!$F6,'Bid Log'!$P$2:$P$402)))</f>
        <v>#REF!</v>
      </c>
      <c r="W6" s="34">
        <f t="shared" ref="W6" si="3">SUM(D6/B6)</f>
        <v>7.1428571428571425E-2</v>
      </c>
      <c r="X6" s="34">
        <f t="shared" ref="X6" si="4">SUM(E6/C6)</f>
        <v>3.3146886337052844E-2</v>
      </c>
      <c r="Y6" s="20">
        <f t="array" ref="Y6">SUM(IF('Bid Log'!$L$2:$L$402=Tables!$F6,'Bid Log'!$Z$2:$Z$402))</f>
        <v>0</v>
      </c>
      <c r="Z6" s="34">
        <f t="shared" si="0"/>
        <v>0</v>
      </c>
      <c r="AA6" s="20">
        <f t="array" ref="AA6">SUM(IF('Bid Log'!$L$2:$L$402=Tables!$F6,'Bid Log'!$AI$2:$AI$402))</f>
        <v>0</v>
      </c>
      <c r="AB6" s="34">
        <f t="shared" si="1"/>
        <v>0</v>
      </c>
      <c r="AC6" s="20"/>
    </row>
    <row r="7" spans="1:29">
      <c r="A7" s="13" t="str">
        <f>(Tables!F7)</f>
        <v>Brian</v>
      </c>
      <c r="B7" s="18">
        <f t="array" ref="B7">COUNT(IF('Bid Log'!$L$2:$L$402=Tables!$F7,'Bid Log'!$A$2:$A$402))</f>
        <v>118</v>
      </c>
      <c r="C7" s="20">
        <f t="array" ref="C7">SUM(IF('Bid Log'!$L$2:$L$402=Tables!$F7,'Bid Log'!$P$2:$P$402))</f>
        <v>5268626</v>
      </c>
      <c r="D7" s="18">
        <f t="array" ref="D7">COUNT(IF('Bid Log'!$AA$2:$AA$402=Tables!J$3,IF('Bid Log'!$L$2:$L$402=Tables!$F7,'Bid Log'!$A$2:$A$402)))</f>
        <v>37</v>
      </c>
      <c r="E7" s="20">
        <f t="array" ref="E7">SUM(IF('Bid Log'!$AA$2:$AA$402=Tables!J$3,IF('Bid Log'!$L$2:$L$402=Tables!$F7,'Bid Log'!$P$2:$P$402)))</f>
        <v>777373</v>
      </c>
      <c r="F7" s="20">
        <f t="array" ref="F7">SUM(IF('Bid Log'!$AA$2:$AA$402=Tables!J$3,IF('Bid Log'!$L$2:$L$402=Tables!$F7,'Bid Log'!$AH$2:$AH$402)))</f>
        <v>0</v>
      </c>
      <c r="G7" s="16">
        <f t="array" ref="G7">COUNT(IF('Bid Log'!$AA$2:$AA$402=Tables!J$4,IF('Bid Log'!$L$2:$L$402=Tables!$F7,'Bid Log'!$A$2:$A$402)))</f>
        <v>1</v>
      </c>
      <c r="H7" s="20">
        <f t="array" ref="H7">SUM(IF('Bid Log'!$AA$2:$AA$402=Tables!J$4,IF('Bid Log'!$L$2:$L$402=Tables!$F7,'Bid Log'!$P$2:$P$402)))</f>
        <v>6430</v>
      </c>
      <c r="I7" s="16">
        <f t="array" ref="I7">COUNT(IF('Bid Log'!$AA$2:$AA$402=Tables!J$5,IF('Bid Log'!$L$2:$L$402=Tables!$F7,'Bid Log'!$A$2:$A$402)))</f>
        <v>38</v>
      </c>
      <c r="J7" s="20">
        <f t="array" ref="J7">SUM(IF('Bid Log'!$AA$2:$AA$402=Tables!J$5,IF('Bid Log'!$L$2:$L$402=Tables!$F7,'Bid Log'!$P$2:$P$402)))</f>
        <v>4238973</v>
      </c>
      <c r="K7" s="16">
        <f t="array" ref="K7">COUNT(IF('Bid Log'!$AA$2:$AA$402=Tables!J$6,IF('Bid Log'!$L$2:$L$402=Tables!$F7,'Bid Log'!$A$2:$A$402)))</f>
        <v>2</v>
      </c>
      <c r="L7" s="20">
        <f t="array" ref="L7">SUM(IF('Bid Log'!$AA$2:$AA$402=Tables!J$6,IF('Bid Log'!$L$2:$L$402=Tables!$F7,'Bid Log'!$P$2:$P$402)))</f>
        <v>16252</v>
      </c>
      <c r="M7" s="16">
        <f t="array" ref="M7">COUNT(IF('Bid Log'!$AA$2:$AA$402=Tables!J$7,IF('Bid Log'!$L$2:$L$402=Tables!$F7,'Bid Log'!$A$2:$A$402)))</f>
        <v>9</v>
      </c>
      <c r="N7" s="20">
        <f t="array" ref="N7">SUM(IF('Bid Log'!$AA$2:$AA$402=Tables!J$7,IF('Bid Log'!$L$2:$L$402=Tables!$F7,'Bid Log'!$P$2:$P$402)))</f>
        <v>42490</v>
      </c>
      <c r="O7" s="16">
        <f t="array" ref="O7">COUNT(IF('Bid Log'!$AA$2:$AA$402=Tables!J$8,IF('Bid Log'!$L$2:$L$402=Tables!$F7,'Bid Log'!$A$2:$A$402)))</f>
        <v>5</v>
      </c>
      <c r="P7" s="20">
        <f t="array" ref="P7">SUM(IF('Bid Log'!$AA$2:$AA$402=Tables!J$8,IF('Bid Log'!$L$2:$L$402=Tables!$F7,'Bid Log'!$P$2:$P$402)))</f>
        <v>187108</v>
      </c>
      <c r="Q7" s="16">
        <f t="array" ref="Q7">COUNT(IF('Bid Log'!$AA$2:$AA$402=Tables!J$9,IF('Bid Log'!$L$2:$L$402=Tables!$F7,'Bid Log'!$A$2:$A$402)))</f>
        <v>0</v>
      </c>
      <c r="R7" s="20">
        <f t="array" ref="R7">SUM(IF('Bid Log'!$AA$2:$AA$402=Tables!J$9,IF('Bid Log'!$L$2:$L$402=Tables!$F7,'Bid Log'!$P$2:$P$402)))</f>
        <v>0</v>
      </c>
      <c r="S7" s="16">
        <f t="array" ref="S7">COUNT(IF('Bid Log'!$AA$2:$AA$402=Tables!J$10,IF('Bid Log'!$L$2:$L$402=Tables!$F7,'Bid Log'!$A$2:$A$402)))</f>
        <v>1</v>
      </c>
      <c r="T7" s="20">
        <f t="array" ref="T7">SUM(IF('Bid Log'!$AA$2:$AA$402=Tables!J$10,IF('Bid Log'!$L$2:$L$402=Tables!$F7,'Bid Log'!$P$2:$P$402)))</f>
        <v>0</v>
      </c>
      <c r="U7" s="16">
        <f t="array" ref="U7">COUNT(IF('Bid Log'!$AA$2:$AA$402=Tables!#REF!,IF('Bid Log'!$L$2:$L$402=Tables!$F7,'Bid Log'!$A$2:$A$402)))</f>
        <v>0</v>
      </c>
      <c r="V7" s="20" t="e">
        <f t="array" ref="V7">SUM(IF('Bid Log'!$AA$2:$AA$402=Tables!#REF!,IF('Bid Log'!$L$2:$L$402=Tables!$F7,'Bid Log'!$P$2:$P$402)))</f>
        <v>#REF!</v>
      </c>
      <c r="W7" s="34">
        <f t="shared" ref="W7:W15" si="5">SUM(D7/B7)</f>
        <v>0.3135593220338983</v>
      </c>
      <c r="X7" s="34">
        <f t="shared" ref="X7:X15" si="6">SUM(E7/C7)</f>
        <v>0.14754757692043427</v>
      </c>
      <c r="Y7" s="20">
        <f t="array" ref="Y7">SUM(IF('Bid Log'!$L$2:$L$402=Tables!$F7,'Bid Log'!$Z$2:$Z$402))</f>
        <v>0</v>
      </c>
      <c r="Z7" s="34">
        <f t="shared" si="0"/>
        <v>0</v>
      </c>
      <c r="AA7" s="20">
        <f t="array" ref="AA7">SUM(IF('Bid Log'!$L$2:$L$402=Tables!$F7,'Bid Log'!$AI$2:$AI$402))</f>
        <v>0</v>
      </c>
      <c r="AB7" s="34">
        <f t="shared" si="1"/>
        <v>0</v>
      </c>
      <c r="AC7" s="20"/>
    </row>
    <row r="8" spans="1:29">
      <c r="A8" s="13" t="str">
        <f>(Tables!F8)</f>
        <v xml:space="preserve">Bill </v>
      </c>
      <c r="B8" s="18">
        <f t="array" ref="B8">COUNT(IF('Bid Log'!$L$2:$L$402=Tables!$F8,'Bid Log'!$A$2:$A$402))</f>
        <v>2</v>
      </c>
      <c r="C8" s="20">
        <f t="array" ref="C8">SUM(IF('Bid Log'!$L$2:$L$402=Tables!$F8,'Bid Log'!$P$2:$P$402))</f>
        <v>12432</v>
      </c>
      <c r="D8" s="18">
        <f t="array" ref="D8">COUNT(IF('Bid Log'!$AA$2:$AA$402=Tables!J$3,IF('Bid Log'!$L$2:$L$402=Tables!$F8,'Bid Log'!$A$2:$A$402)))</f>
        <v>0</v>
      </c>
      <c r="E8" s="20">
        <f t="array" ref="E8">SUM(IF('Bid Log'!$AA$2:$AA$402=Tables!J$3,IF('Bid Log'!$L$2:$L$402=Tables!$F8,'Bid Log'!$P$2:$P$402)))</f>
        <v>0</v>
      </c>
      <c r="F8" s="20">
        <f t="array" ref="F8">SUM(IF('Bid Log'!$AA$2:$AA$402=Tables!J$3,IF('Bid Log'!$L$2:$L$402=Tables!$F8,'Bid Log'!$AH$2:$AH$402)))</f>
        <v>0</v>
      </c>
      <c r="G8" s="16">
        <f t="array" ref="G8">COUNT(IF('Bid Log'!$AA$2:$AA$402=Tables!J$4,IF('Bid Log'!$L$2:$L$402=Tables!$F8,'Bid Log'!$A$2:$A$402)))</f>
        <v>0</v>
      </c>
      <c r="H8" s="20">
        <f t="array" ref="H8">SUM(IF('Bid Log'!$AA$2:$AA$402=Tables!J$4,IF('Bid Log'!$L$2:$L$402=Tables!$F8,'Bid Log'!$P$2:$P$402)))</f>
        <v>0</v>
      </c>
      <c r="I8" s="16">
        <f t="array" ref="I8">COUNT(IF('Bid Log'!$AA$2:$AA$402=Tables!J$5,IF('Bid Log'!$L$2:$L$402=Tables!$F8,'Bid Log'!$A$2:$A$402)))</f>
        <v>1</v>
      </c>
      <c r="J8" s="20">
        <f t="array" ref="J8">SUM(IF('Bid Log'!$AA$2:$AA$402=Tables!J$5,IF('Bid Log'!$L$2:$L$402=Tables!$F8,'Bid Log'!$P$2:$P$402)))</f>
        <v>12432</v>
      </c>
      <c r="K8" s="16">
        <f t="array" ref="K8">COUNT(IF('Bid Log'!$AA$2:$AA$402=Tables!J$6,IF('Bid Log'!$L$2:$L$402=Tables!$F8,'Bid Log'!$A$2:$A$402)))</f>
        <v>0</v>
      </c>
      <c r="L8" s="20">
        <f t="array" ref="L8">SUM(IF('Bid Log'!$AA$2:$AA$402=Tables!J$6,IF('Bid Log'!$L$2:$L$402=Tables!$F8,'Bid Log'!$P$2:$P$402)))</f>
        <v>0</v>
      </c>
      <c r="M8" s="16">
        <f t="array" ref="M8">COUNT(IF('Bid Log'!$AA$2:$AA$402=Tables!J$7,IF('Bid Log'!$L$2:$L$402=Tables!$F8,'Bid Log'!$A$2:$A$402)))</f>
        <v>0</v>
      </c>
      <c r="N8" s="20">
        <f t="array" ref="N8">SUM(IF('Bid Log'!$AA$2:$AA$402=Tables!J$7,IF('Bid Log'!$L$2:$L$402=Tables!$F8,'Bid Log'!$P$2:$P$402)))</f>
        <v>0</v>
      </c>
      <c r="O8" s="16">
        <f t="array" ref="O8">COUNT(IF('Bid Log'!$AA$2:$AA$402=Tables!J$8,IF('Bid Log'!$L$2:$L$402=Tables!$F8,'Bid Log'!$A$2:$A$402)))</f>
        <v>0</v>
      </c>
      <c r="P8" s="20">
        <f t="array" ref="P8">SUM(IF('Bid Log'!$AA$2:$AA$402=Tables!J$8,IF('Bid Log'!$L$2:$L$402=Tables!$F8,'Bid Log'!$P$2:$P$402)))</f>
        <v>0</v>
      </c>
      <c r="Q8" s="16">
        <f t="array" ref="Q8">COUNT(IF('Bid Log'!$AA$2:$AA$402=Tables!J$9,IF('Bid Log'!$L$2:$L$402=Tables!$F8,'Bid Log'!$A$2:$A$402)))</f>
        <v>0</v>
      </c>
      <c r="R8" s="20">
        <f t="array" ref="R8">SUM(IF('Bid Log'!$AA$2:$AA$402=Tables!J$9,IF('Bid Log'!$L$2:$L$402=Tables!$F8,'Bid Log'!$P$2:$P$402)))</f>
        <v>0</v>
      </c>
      <c r="S8" s="16">
        <f t="array" ref="S8">COUNT(IF('Bid Log'!$AA$2:$AA$402=Tables!J$10,IF('Bid Log'!$L$2:$L$402=Tables!$F8,'Bid Log'!$A$2:$A$402)))</f>
        <v>1</v>
      </c>
      <c r="T8" s="20">
        <f t="array" ref="T8">SUM(IF('Bid Log'!$AA$2:$AA$402=Tables!J$10,IF('Bid Log'!$L$2:$L$402=Tables!$F8,'Bid Log'!$P$2:$P$402)))</f>
        <v>0</v>
      </c>
      <c r="U8" s="16">
        <f t="array" ref="U8">COUNT(IF('Bid Log'!$AA$2:$AA$402=Tables!#REF!,IF('Bid Log'!$L$2:$L$402=Tables!$F8,'Bid Log'!$A$2:$A$402)))</f>
        <v>0</v>
      </c>
      <c r="V8" s="20" t="e">
        <f t="array" ref="V8">SUM(IF('Bid Log'!$AA$2:$AA$402=Tables!#REF!,IF('Bid Log'!$L$2:$L$402=Tables!$F8,'Bid Log'!$P$2:$P$402)))</f>
        <v>#REF!</v>
      </c>
      <c r="W8" s="34">
        <f t="shared" si="5"/>
        <v>0</v>
      </c>
      <c r="X8" s="34">
        <f t="shared" si="6"/>
        <v>0</v>
      </c>
      <c r="Y8" s="20">
        <f t="array" ref="Y8">SUM(IF('Bid Log'!$L$2:$L$402=Tables!$F8,'Bid Log'!$Z$2:$Z$402))</f>
        <v>0</v>
      </c>
      <c r="Z8" s="34">
        <f t="shared" si="0"/>
        <v>0</v>
      </c>
      <c r="AA8" s="20">
        <f t="array" ref="AA8">SUM(IF('Bid Log'!$L$2:$L$402=Tables!$F8,'Bid Log'!$AI$2:$AI$402))</f>
        <v>0</v>
      </c>
      <c r="AB8" s="34" t="e">
        <f t="shared" si="1"/>
        <v>#DIV/0!</v>
      </c>
      <c r="AC8" s="20"/>
    </row>
    <row r="9" spans="1:29">
      <c r="A9" s="13" t="str">
        <f>(Tables!F9)</f>
        <v>Jeff S</v>
      </c>
      <c r="B9" s="18">
        <f t="array" ref="B9">COUNT(IF('Bid Log'!$L$2:$L$402=Tables!$F9,'Bid Log'!$A$2:$A$402))</f>
        <v>6</v>
      </c>
      <c r="C9" s="20">
        <f t="array" ref="C9">SUM(IF('Bid Log'!$L$2:$L$402=Tables!$F9,'Bid Log'!$P$2:$P$402))</f>
        <v>113042.37</v>
      </c>
      <c r="D9" s="18">
        <f t="array" ref="D9">COUNT(IF('Bid Log'!$AA$2:$AA$402=Tables!J$3,IF('Bid Log'!$L$2:$L$402=Tables!$F9,'Bid Log'!$A$2:$A$402)))</f>
        <v>0</v>
      </c>
      <c r="E9" s="20">
        <f t="array" ref="E9">SUM(IF('Bid Log'!$AA$2:$AA$402=Tables!J$3,IF('Bid Log'!$L$2:$L$402=Tables!$F9,'Bid Log'!$P$2:$P$402)))</f>
        <v>0</v>
      </c>
      <c r="F9" s="20">
        <f t="array" ref="F9">SUM(IF('Bid Log'!$AA$2:$AA$402=Tables!J$3,IF('Bid Log'!$L$2:$L$402=Tables!$F9,'Bid Log'!$AH$2:$AH$402)))</f>
        <v>0</v>
      </c>
      <c r="G9" s="16">
        <f t="array" ref="G9">COUNT(IF('Bid Log'!$AA$2:$AA$402=Tables!J$4,IF('Bid Log'!$L$2:$L$402=Tables!$F9,'Bid Log'!$A$2:$A$402)))</f>
        <v>0</v>
      </c>
      <c r="H9" s="20">
        <f t="array" ref="H9">SUM(IF('Bid Log'!$AA$2:$AA$402=Tables!J$4,IF('Bid Log'!$L$2:$L$402=Tables!$F9,'Bid Log'!$P$2:$P$402)))</f>
        <v>0</v>
      </c>
      <c r="I9" s="16">
        <f t="array" ref="I9">COUNT(IF('Bid Log'!$AA$2:$AA$402=Tables!J$5,IF('Bid Log'!$L$2:$L$402=Tables!$F9,'Bid Log'!$A$2:$A$402)))</f>
        <v>5</v>
      </c>
      <c r="J9" s="20">
        <f t="array" ref="J9">SUM(IF('Bid Log'!$AA$2:$AA$402=Tables!J$5,IF('Bid Log'!$L$2:$L$402=Tables!$F9,'Bid Log'!$P$2:$P$402)))</f>
        <v>87487.37</v>
      </c>
      <c r="K9" s="16">
        <f t="array" ref="K9">COUNT(IF('Bid Log'!$AA$2:$AA$402=Tables!J$6,IF('Bid Log'!$L$2:$L$402=Tables!$F9,'Bid Log'!$A$2:$A$402)))</f>
        <v>0</v>
      </c>
      <c r="L9" s="20">
        <f t="array" ref="L9">SUM(IF('Bid Log'!$AA$2:$AA$402=Tables!J$6,IF('Bid Log'!$L$2:$L$402=Tables!$F9,'Bid Log'!$P$2:$P$402)))</f>
        <v>0</v>
      </c>
      <c r="M9" s="16">
        <f t="array" ref="M9">COUNT(IF('Bid Log'!$AA$2:$AA$402=Tables!J$7,IF('Bid Log'!$L$2:$L$402=Tables!$F9,'Bid Log'!$A$2:$A$402)))</f>
        <v>0</v>
      </c>
      <c r="N9" s="20">
        <f t="array" ref="N9">SUM(IF('Bid Log'!$AA$2:$AA$402=Tables!J$7,IF('Bid Log'!$L$2:$L$402=Tables!$F9,'Bid Log'!$P$2:$P$402)))</f>
        <v>0</v>
      </c>
      <c r="O9" s="16">
        <f t="array" ref="O9">COUNT(IF('Bid Log'!$AA$2:$AA$402=Tables!J$8,IF('Bid Log'!$L$2:$L$402=Tables!$F9,'Bid Log'!$A$2:$A$402)))</f>
        <v>0</v>
      </c>
      <c r="P9" s="20">
        <f t="array" ref="P9">SUM(IF('Bid Log'!$AA$2:$AA$402=Tables!J$8,IF('Bid Log'!$L$2:$L$402=Tables!$F9,'Bid Log'!$P$2:$P$402)))</f>
        <v>0</v>
      </c>
      <c r="Q9" s="16">
        <f t="array" ref="Q9">COUNT(IF('Bid Log'!$AA$2:$AA$402=Tables!J$9,IF('Bid Log'!$L$2:$L$402=Tables!$F9,'Bid Log'!$A$2:$A$402)))</f>
        <v>0</v>
      </c>
      <c r="R9" s="20">
        <f t="array" ref="R9">SUM(IF('Bid Log'!$AA$2:$AA$402=Tables!J$9,IF('Bid Log'!$L$2:$L$402=Tables!$F9,'Bid Log'!$P$2:$P$402)))</f>
        <v>0</v>
      </c>
      <c r="S9" s="16">
        <f t="array" ref="S9">COUNT(IF('Bid Log'!$AA$2:$AA$402=Tables!J$10,IF('Bid Log'!$L$2:$L$402=Tables!$F9,'Bid Log'!$A$2:$A$402)))</f>
        <v>0</v>
      </c>
      <c r="T9" s="20">
        <f t="array" ref="T9">SUM(IF('Bid Log'!$AA$2:$AA$402=Tables!J$10,IF('Bid Log'!$L$2:$L$402=Tables!$F9,'Bid Log'!$P$2:$P$402)))</f>
        <v>0</v>
      </c>
      <c r="U9" s="16">
        <f t="array" ref="U9">COUNT(IF('Bid Log'!$AA$2:$AA$402=Tables!#REF!,IF('Bid Log'!$L$2:$L$402=Tables!$F9,'Bid Log'!$A$2:$A$402)))</f>
        <v>0</v>
      </c>
      <c r="V9" s="20" t="e">
        <f t="array" ref="V9">SUM(IF('Bid Log'!$AA$2:$AA$402=Tables!#REF!,IF('Bid Log'!$L$2:$L$402=Tables!$F9,'Bid Log'!$P$2:$P$402)))</f>
        <v>#REF!</v>
      </c>
      <c r="W9" s="34">
        <f t="shared" si="5"/>
        <v>0</v>
      </c>
      <c r="X9" s="34">
        <f t="shared" si="6"/>
        <v>0</v>
      </c>
      <c r="Y9" s="20">
        <f t="array" ref="Y9">SUM(IF('Bid Log'!$L$2:$L$402=Tables!$F9,'Bid Log'!$Z$2:$Z$402))</f>
        <v>0</v>
      </c>
      <c r="Z9" s="34">
        <f t="shared" si="0"/>
        <v>0</v>
      </c>
      <c r="AA9" s="20">
        <f t="array" ref="AA9">SUM(IF('Bid Log'!$L$2:$L$402=Tables!$F9,'Bid Log'!$AI$2:$AI$402))</f>
        <v>0</v>
      </c>
      <c r="AB9" s="34" t="e">
        <f t="shared" si="1"/>
        <v>#DIV/0!</v>
      </c>
      <c r="AC9" s="20"/>
    </row>
    <row r="10" spans="1:29">
      <c r="A10" s="13" t="str">
        <f>(Tables!F10)</f>
        <v>Ron</v>
      </c>
      <c r="B10" s="18">
        <f t="array" ref="B10">COUNT(IF('Bid Log'!$L$2:$L$402=Tables!$F10,'Bid Log'!$A$2:$A$402))</f>
        <v>4</v>
      </c>
      <c r="C10" s="20">
        <f t="array" ref="C10">SUM(IF('Bid Log'!$L$2:$L$402=Tables!$F10,'Bid Log'!$P$2:$P$402))</f>
        <v>23300</v>
      </c>
      <c r="D10" s="18">
        <f t="array" ref="D10">COUNT(IF('Bid Log'!$AA$2:$AA$402=Tables!J$3,IF('Bid Log'!$L$2:$L$402=Tables!$F10,'Bid Log'!$A$2:$A$402)))</f>
        <v>0</v>
      </c>
      <c r="E10" s="20">
        <f t="array" ref="E10">SUM(IF('Bid Log'!$AA$2:$AA$402=Tables!J$3,IF('Bid Log'!$L$2:$L$402=Tables!$F10,'Bid Log'!$P$2:$P$402)))</f>
        <v>0</v>
      </c>
      <c r="F10" s="20">
        <f t="array" ref="F10">SUM(IF('Bid Log'!$AA$2:$AA$402=Tables!J$3,IF('Bid Log'!$L$2:$L$402=Tables!$F10,'Bid Log'!$AH$2:$AH$402)))</f>
        <v>0</v>
      </c>
      <c r="G10" s="16">
        <f t="array" ref="G10">COUNT(IF('Bid Log'!$AA$2:$AA$402=Tables!J$4,IF('Bid Log'!$L$2:$L$402=Tables!$F10,'Bid Log'!$A$2:$A$402)))</f>
        <v>0</v>
      </c>
      <c r="H10" s="20">
        <f t="array" ref="H10">SUM(IF('Bid Log'!$AA$2:$AA$402=Tables!J$4,IF('Bid Log'!$L$2:$L$402=Tables!$F10,'Bid Log'!$P$2:$P$402)))</f>
        <v>0</v>
      </c>
      <c r="I10" s="16">
        <f t="array" ref="I10">COUNT(IF('Bid Log'!$AA$2:$AA$402=Tables!J$5,IF('Bid Log'!$L$2:$L$402=Tables!$F10,'Bid Log'!$A$2:$A$402)))</f>
        <v>1</v>
      </c>
      <c r="J10" s="20">
        <f t="array" ref="J10">SUM(IF('Bid Log'!$AA$2:$AA$402=Tables!J$5,IF('Bid Log'!$L$2:$L$402=Tables!$F10,'Bid Log'!$P$2:$P$402)))</f>
        <v>7800</v>
      </c>
      <c r="K10" s="16">
        <f t="array" ref="K10">COUNT(IF('Bid Log'!$AA$2:$AA$402=Tables!J$6,IF('Bid Log'!$L$2:$L$402=Tables!$F10,'Bid Log'!$A$2:$A$402)))</f>
        <v>0</v>
      </c>
      <c r="L10" s="20">
        <f t="array" ref="L10">SUM(IF('Bid Log'!$AA$2:$AA$402=Tables!J$6,IF('Bid Log'!$L$2:$L$402=Tables!$F10,'Bid Log'!$P$2:$P$402)))</f>
        <v>0</v>
      </c>
      <c r="M10" s="16">
        <f t="array" ref="M10">COUNT(IF('Bid Log'!$AA$2:$AA$402=Tables!J$7,IF('Bid Log'!$L$2:$L$402=Tables!$F10,'Bid Log'!$A$2:$A$402)))</f>
        <v>0</v>
      </c>
      <c r="N10" s="20">
        <f t="array" ref="N10">SUM(IF('Bid Log'!$AA$2:$AA$402=Tables!J$7,IF('Bid Log'!$L$2:$L$402=Tables!$F10,'Bid Log'!$P$2:$P$402)))</f>
        <v>0</v>
      </c>
      <c r="O10" s="16">
        <f t="array" ref="O10">COUNT(IF('Bid Log'!$AA$2:$AA$402=Tables!J$8,IF('Bid Log'!$L$2:$L$402=Tables!$F10,'Bid Log'!$A$2:$A$402)))</f>
        <v>0</v>
      </c>
      <c r="P10" s="20">
        <f t="array" ref="P10">SUM(IF('Bid Log'!$AA$2:$AA$402=Tables!J$8,IF('Bid Log'!$L$2:$L$402=Tables!$F10,'Bid Log'!$P$2:$P$402)))</f>
        <v>0</v>
      </c>
      <c r="Q10" s="16">
        <f t="array" ref="Q10">COUNT(IF('Bid Log'!$AA$2:$AA$402=Tables!J$9,IF('Bid Log'!$L$2:$L$402=Tables!$F10,'Bid Log'!$A$2:$A$402)))</f>
        <v>0</v>
      </c>
      <c r="R10" s="20">
        <f t="array" ref="R10">SUM(IF('Bid Log'!$AA$2:$AA$402=Tables!J$9,IF('Bid Log'!$L$2:$L$402=Tables!$F10,'Bid Log'!$P$2:$P$402)))</f>
        <v>0</v>
      </c>
      <c r="S10" s="16">
        <f t="array" ref="S10">COUNT(IF('Bid Log'!$AA$2:$AA$402=Tables!J$10,IF('Bid Log'!$L$2:$L$402=Tables!$F10,'Bid Log'!$A$2:$A$402)))</f>
        <v>0</v>
      </c>
      <c r="T10" s="20">
        <f t="array" ref="T10">SUM(IF('Bid Log'!$AA$2:$AA$402=Tables!J$10,IF('Bid Log'!$L$2:$L$402=Tables!$F10,'Bid Log'!$P$2:$P$402)))</f>
        <v>0</v>
      </c>
      <c r="U10" s="16">
        <f t="array" ref="U10">COUNT(IF('Bid Log'!$AA$2:$AA$402=Tables!#REF!,IF('Bid Log'!$L$2:$L$402=Tables!$F10,'Bid Log'!$A$2:$A$402)))</f>
        <v>0</v>
      </c>
      <c r="V10" s="20" t="e">
        <f t="array" ref="V10">SUM(IF('Bid Log'!$AA$2:$AA$402=Tables!#REF!,IF('Bid Log'!$L$2:$L$402=Tables!$F10,'Bid Log'!$P$2:$P$402)))</f>
        <v>#REF!</v>
      </c>
      <c r="W10" s="34">
        <f t="shared" si="5"/>
        <v>0</v>
      </c>
      <c r="X10" s="34">
        <f t="shared" si="6"/>
        <v>0</v>
      </c>
      <c r="Y10" s="20">
        <f t="array" ref="Y10">SUM(IF('Bid Log'!$L$2:$L$402=Tables!$F10,'Bid Log'!$Z$2:$Z$402))</f>
        <v>0</v>
      </c>
      <c r="Z10" s="34">
        <f t="shared" si="0"/>
        <v>0</v>
      </c>
      <c r="AA10" s="20">
        <f t="array" ref="AA10">SUM(IF('Bid Log'!$L$2:$L$402=Tables!$F10,'Bid Log'!$AI$2:$AI$402))</f>
        <v>0</v>
      </c>
      <c r="AB10" s="34" t="e">
        <f t="shared" si="1"/>
        <v>#DIV/0!</v>
      </c>
      <c r="AC10" s="20"/>
    </row>
    <row r="11" spans="1:29">
      <c r="A11" s="13" t="str">
        <f>(Tables!F11)</f>
        <v>Doyle</v>
      </c>
      <c r="B11" s="18">
        <f t="array" ref="B11">COUNT(IF('Bid Log'!$L$2:$L$402=Tables!$F11,'Bid Log'!$A$2:$A$402))</f>
        <v>148</v>
      </c>
      <c r="C11" s="20">
        <f t="array" ref="C11">SUM(IF('Bid Log'!$L$2:$L$402=Tables!$F11,'Bid Log'!$P$2:$P$402))</f>
        <v>2722759</v>
      </c>
      <c r="D11" s="18">
        <f t="array" ref="D11">COUNT(IF('Bid Log'!$AA$2:$AA$402=Tables!J$3,IF('Bid Log'!$L$2:$L$402=Tables!$F11,'Bid Log'!$A$2:$A$402)))</f>
        <v>80</v>
      </c>
      <c r="E11" s="20">
        <f t="array" ref="E11">SUM(IF('Bid Log'!$AA$2:$AA$402=Tables!J$3,IF('Bid Log'!$L$2:$L$402=Tables!$F11,'Bid Log'!$P$2:$P$402)))</f>
        <v>496486</v>
      </c>
      <c r="F11" s="20">
        <f t="array" ref="F11">SUM(IF('Bid Log'!$AA$2:$AA$402=Tables!J$3,IF('Bid Log'!$L$2:$L$402=Tables!$F11,'Bid Log'!$AH$2:$AH$402)))</f>
        <v>0</v>
      </c>
      <c r="G11" s="16">
        <f t="array" ref="G11">COUNT(IF('Bid Log'!$AA$2:$AA$402=Tables!J$4,IF('Bid Log'!$L$2:$L$402=Tables!$F11,'Bid Log'!$A$2:$A$402)))</f>
        <v>2</v>
      </c>
      <c r="H11" s="20">
        <f t="array" ref="H11">SUM(IF('Bid Log'!$AA$2:$AA$402=Tables!J$4,IF('Bid Log'!$L$2:$L$402=Tables!$F11,'Bid Log'!$P$2:$P$402)))</f>
        <v>165600</v>
      </c>
      <c r="I11" s="16">
        <f t="array" ref="I11">COUNT(IF('Bid Log'!$AA$2:$AA$402=Tables!J$5,IF('Bid Log'!$L$2:$L$402=Tables!$F11,'Bid Log'!$A$2:$A$402)))</f>
        <v>51</v>
      </c>
      <c r="J11" s="20">
        <f t="array" ref="J11">SUM(IF('Bid Log'!$AA$2:$AA$402=Tables!J$5,IF('Bid Log'!$L$2:$L$402=Tables!$F11,'Bid Log'!$P$2:$P$402)))</f>
        <v>1586039</v>
      </c>
      <c r="K11" s="16">
        <f t="array" ref="K11">COUNT(IF('Bid Log'!$AA$2:$AA$402=Tables!J$6,IF('Bid Log'!$L$2:$L$402=Tables!$F11,'Bid Log'!$A$2:$A$402)))</f>
        <v>0</v>
      </c>
      <c r="L11" s="20">
        <f t="array" ref="L11">SUM(IF('Bid Log'!$AA$2:$AA$402=Tables!J$6,IF('Bid Log'!$L$2:$L$402=Tables!$F11,'Bid Log'!$P$2:$P$402)))</f>
        <v>0</v>
      </c>
      <c r="M11" s="16">
        <f t="array" ref="M11">COUNT(IF('Bid Log'!$AA$2:$AA$402=Tables!J$7,IF('Bid Log'!$L$2:$L$402=Tables!$F11,'Bid Log'!$A$2:$A$402)))</f>
        <v>12</v>
      </c>
      <c r="N11" s="20">
        <f t="array" ref="N11">SUM(IF('Bid Log'!$AA$2:$AA$402=Tables!J$7,IF('Bid Log'!$L$2:$L$402=Tables!$F11,'Bid Log'!$P$2:$P$402)))</f>
        <v>466634</v>
      </c>
      <c r="O11" s="16">
        <f t="array" ref="O11">COUNT(IF('Bid Log'!$AA$2:$AA$402=Tables!J$8,IF('Bid Log'!$L$2:$L$402=Tables!$F11,'Bid Log'!$A$2:$A$402)))</f>
        <v>0</v>
      </c>
      <c r="P11" s="20">
        <f t="array" ref="P11">SUM(IF('Bid Log'!$AA$2:$AA$402=Tables!J$8,IF('Bid Log'!$L$2:$L$402=Tables!$F11,'Bid Log'!$P$2:$P$402)))</f>
        <v>0</v>
      </c>
      <c r="Q11" s="16">
        <f t="array" ref="Q11">COUNT(IF('Bid Log'!$AA$2:$AA$402=Tables!J$9,IF('Bid Log'!$L$2:$L$402=Tables!$F11,'Bid Log'!$A$2:$A$402)))</f>
        <v>0</v>
      </c>
      <c r="R11" s="20">
        <f t="array" ref="R11">SUM(IF('Bid Log'!$AA$2:$AA$402=Tables!J$9,IF('Bid Log'!$L$2:$L$402=Tables!$F11,'Bid Log'!$P$2:$P$402)))</f>
        <v>0</v>
      </c>
      <c r="S11" s="16">
        <f t="array" ref="S11">COUNT(IF('Bid Log'!$AA$2:$AA$402=Tables!J$10,IF('Bid Log'!$L$2:$L$402=Tables!$F11,'Bid Log'!$A$2:$A$402)))</f>
        <v>3</v>
      </c>
      <c r="T11" s="20">
        <f t="array" ref="T11">SUM(IF('Bid Log'!$AA$2:$AA$402=Tables!J$10,IF('Bid Log'!$L$2:$L$402=Tables!$F11,'Bid Log'!$P$2:$P$402)))</f>
        <v>8000</v>
      </c>
      <c r="U11" s="16">
        <f t="array" ref="U11">COUNT(IF('Bid Log'!$AA$2:$AA$402=Tables!#REF!,IF('Bid Log'!$L$2:$L$402=Tables!$F11,'Bid Log'!$A$2:$A$402)))</f>
        <v>0</v>
      </c>
      <c r="V11" s="20" t="e">
        <f t="array" ref="V11">SUM(IF('Bid Log'!$AA$2:$AA$402=Tables!#REF!,IF('Bid Log'!$L$2:$L$402=Tables!$F11,'Bid Log'!$P$2:$P$402)))</f>
        <v>#REF!</v>
      </c>
      <c r="W11" s="34">
        <f t="shared" si="5"/>
        <v>0.54054054054054057</v>
      </c>
      <c r="X11" s="34">
        <f t="shared" si="6"/>
        <v>0.18234665646133205</v>
      </c>
      <c r="Y11" s="20">
        <f t="array" ref="Y11">SUM(IF('Bid Log'!$L$2:$L$402=Tables!$F11,'Bid Log'!$Z$2:$Z$402))</f>
        <v>0</v>
      </c>
      <c r="Z11" s="34">
        <f t="shared" si="0"/>
        <v>0</v>
      </c>
      <c r="AA11" s="20">
        <f t="array" ref="AA11">SUM(IF('Bid Log'!$L$2:$L$402=Tables!$F11,'Bid Log'!$AI$2:$AI$402))</f>
        <v>0</v>
      </c>
      <c r="AB11" s="34">
        <f t="shared" si="1"/>
        <v>0</v>
      </c>
      <c r="AC11" s="20"/>
    </row>
    <row r="12" spans="1:29" s="21" customFormat="1">
      <c r="A12" s="13" t="str">
        <f>(Tables!F12)</f>
        <v>Isaac S</v>
      </c>
      <c r="B12" s="18">
        <f t="array" ref="B12">COUNT(IF('Bid Log'!$L$2:$L$402=Tables!$F12,'Bid Log'!$A$2:$A$402))</f>
        <v>1</v>
      </c>
      <c r="C12" s="20">
        <f t="array" ref="C12">SUM(IF('Bid Log'!$L$2:$L$402=Tables!$F12,'Bid Log'!$P$2:$P$402))</f>
        <v>1241590</v>
      </c>
      <c r="D12" s="18">
        <f t="array" ref="D12">COUNT(IF('Bid Log'!$AA$2:$AA$402=Tables!J$3,IF('Bid Log'!$L$2:$L$402=Tables!$F12,'Bid Log'!$A$2:$A$402)))</f>
        <v>0</v>
      </c>
      <c r="E12" s="20">
        <f t="array" ref="E12">SUM(IF('Bid Log'!$AA$2:$AA$402=Tables!J$3,IF('Bid Log'!$L$2:$L$402=Tables!$F12,'Bid Log'!$P$2:$P$402)))</f>
        <v>0</v>
      </c>
      <c r="F12" s="20">
        <f t="array" ref="F12">SUM(IF('Bid Log'!$AA$2:$AA$402=Tables!J$3,IF('Bid Log'!$L$2:$L$402=Tables!$F12,'Bid Log'!$AH$2:$AH$402)))</f>
        <v>0</v>
      </c>
      <c r="G12" s="16">
        <f t="array" ref="G12">COUNT(IF('Bid Log'!$AA$2:$AA$402=Tables!J$4,IF('Bid Log'!$L$2:$L$402=Tables!$F12,'Bid Log'!$A$2:$A$402)))</f>
        <v>0</v>
      </c>
      <c r="H12" s="20">
        <f t="array" ref="H12">SUM(IF('Bid Log'!$AA$2:$AA$402=Tables!J$4,IF('Bid Log'!$L$2:$L$402=Tables!$F12,'Bid Log'!$P$2:$P$402)))</f>
        <v>0</v>
      </c>
      <c r="I12" s="16">
        <f t="array" ref="I12">COUNT(IF('Bid Log'!$AA$2:$AA$402=Tables!J$5,IF('Bid Log'!$L$2:$L$402=Tables!$F12,'Bid Log'!$A$2:$A$402)))</f>
        <v>1</v>
      </c>
      <c r="J12" s="20">
        <f t="array" ref="J12">SUM(IF('Bid Log'!$AA$2:$AA$402=Tables!J$5,IF('Bid Log'!$L$2:$L$402=Tables!$F12,'Bid Log'!$P$2:$P$402)))</f>
        <v>1241590</v>
      </c>
      <c r="K12" s="16">
        <f t="array" ref="K12">COUNT(IF('Bid Log'!$AA$2:$AA$402=Tables!J$6,IF('Bid Log'!$L$2:$L$402=Tables!$F12,'Bid Log'!$A$2:$A$402)))</f>
        <v>0</v>
      </c>
      <c r="L12" s="20">
        <f t="array" ref="L12">SUM(IF('Bid Log'!$AA$2:$AA$402=Tables!J$6,IF('Bid Log'!$L$2:$L$402=Tables!$F12,'Bid Log'!$P$2:$P$402)))</f>
        <v>0</v>
      </c>
      <c r="M12" s="16">
        <f t="array" ref="M12">COUNT(IF('Bid Log'!$AA$2:$AA$402=Tables!J$7,IF('Bid Log'!$L$2:$L$402=Tables!$F12,'Bid Log'!$A$2:$A$402)))</f>
        <v>0</v>
      </c>
      <c r="N12" s="20">
        <f t="array" ref="N12">SUM(IF('Bid Log'!$AA$2:$AA$402=Tables!J$7,IF('Bid Log'!$L$2:$L$402=Tables!$F12,'Bid Log'!$P$2:$P$402)))</f>
        <v>0</v>
      </c>
      <c r="O12" s="16">
        <f t="array" ref="O12">COUNT(IF('Bid Log'!$AA$2:$AA$402=Tables!J$8,IF('Bid Log'!$L$2:$L$402=Tables!$F12,'Bid Log'!$A$2:$A$402)))</f>
        <v>0</v>
      </c>
      <c r="P12" s="20">
        <f t="array" ref="P12">SUM(IF('Bid Log'!$AA$2:$AA$402=Tables!J$8,IF('Bid Log'!$L$2:$L$402=Tables!$F12,'Bid Log'!$P$2:$P$402)))</f>
        <v>0</v>
      </c>
      <c r="Q12" s="16">
        <f t="array" ref="Q12">COUNT(IF('Bid Log'!$AA$2:$AA$402=Tables!J$9,IF('Bid Log'!$L$2:$L$402=Tables!$F12,'Bid Log'!$A$2:$A$402)))</f>
        <v>0</v>
      </c>
      <c r="R12" s="20">
        <f t="array" ref="R12">SUM(IF('Bid Log'!$AA$2:$AA$402=Tables!J$9,IF('Bid Log'!$L$2:$L$402=Tables!$F12,'Bid Log'!$P$2:$P$402)))</f>
        <v>0</v>
      </c>
      <c r="S12" s="16">
        <f t="array" ref="S12">COUNT(IF('Bid Log'!$AA$2:$AA$402=Tables!J$10,IF('Bid Log'!$L$2:$L$402=Tables!$F12,'Bid Log'!$A$2:$A$402)))</f>
        <v>0</v>
      </c>
      <c r="T12" s="20">
        <f t="array" ref="T12">SUM(IF('Bid Log'!$AA$2:$AA$402=Tables!J$10,IF('Bid Log'!$L$2:$L$402=Tables!$F12,'Bid Log'!$P$2:$P$402)))</f>
        <v>0</v>
      </c>
      <c r="U12" s="16">
        <f t="array" ref="U12">COUNT(IF('Bid Log'!$AA$2:$AA$402=Tables!#REF!,IF('Bid Log'!$L$2:$L$402=Tables!$F12,'Bid Log'!$A$2:$A$402)))</f>
        <v>0</v>
      </c>
      <c r="V12" s="20" t="e">
        <f t="array" ref="V12">SUM(IF('Bid Log'!$AA$2:$AA$402=Tables!#REF!,IF('Bid Log'!$L$2:$L$402=Tables!$F12,'Bid Log'!$P$2:$P$402)))</f>
        <v>#REF!</v>
      </c>
      <c r="W12" s="34">
        <f t="shared" si="5"/>
        <v>0</v>
      </c>
      <c r="X12" s="34">
        <f t="shared" si="6"/>
        <v>0</v>
      </c>
      <c r="Y12" s="20">
        <f t="array" ref="Y12">SUM(IF('Bid Log'!$L$2:$L$402=Tables!$F12,'Bid Log'!$Z$2:$Z$402))</f>
        <v>0</v>
      </c>
      <c r="Z12" s="34">
        <f t="shared" si="0"/>
        <v>0</v>
      </c>
      <c r="AA12" s="20">
        <f t="array" ref="AA12">SUM(IF('Bid Log'!$L$2:$L$402=Tables!$F12,'Bid Log'!$AI$2:$AI$402))</f>
        <v>0</v>
      </c>
      <c r="AB12" s="34" t="e">
        <f t="shared" ref="AB12" si="7">SUM(AA12/E12)</f>
        <v>#DIV/0!</v>
      </c>
      <c r="AC12" s="20"/>
    </row>
    <row r="13" spans="1:29" s="21" customFormat="1">
      <c r="A13" s="13" t="str">
        <f>(Tables!F13)</f>
        <v xml:space="preserve">Josh </v>
      </c>
      <c r="B13" s="18">
        <f t="array" ref="B13">COUNT(IF('Bid Log'!$L$2:$L$402=Tables!$F13,'Bid Log'!$A$2:$A$402))</f>
        <v>8</v>
      </c>
      <c r="C13" s="20">
        <f t="array" ref="C13">SUM(IF('Bid Log'!$L$2:$L$402=Tables!$F13,'Bid Log'!$P$2:$P$402))</f>
        <v>1219283</v>
      </c>
      <c r="D13" s="18">
        <f t="array" ref="D13">COUNT(IF('Bid Log'!$AA$2:$AA$402=Tables!J$3,IF('Bid Log'!$L$2:$L$402=Tables!$F13,'Bid Log'!$A$2:$A$402)))</f>
        <v>0</v>
      </c>
      <c r="E13" s="20">
        <f t="array" ref="E13">SUM(IF('Bid Log'!$AA$2:$AA$402=Tables!J$3,IF('Bid Log'!$L$2:$L$402=Tables!$F13,'Bid Log'!$P$2:$P$402)))</f>
        <v>0</v>
      </c>
      <c r="F13" s="20">
        <f t="array" ref="F13">SUM(IF('Bid Log'!$AA$2:$AA$402=Tables!J$3,IF('Bid Log'!$L$2:$L$402=Tables!$F13,'Bid Log'!$AH$2:$AH$402)))</f>
        <v>0</v>
      </c>
      <c r="G13" s="16">
        <f t="array" ref="G13">COUNT(IF('Bid Log'!$AA$2:$AA$402=Tables!J$4,IF('Bid Log'!$L$2:$L$402=Tables!$F13,'Bid Log'!$A$2:$A$402)))</f>
        <v>0</v>
      </c>
      <c r="H13" s="20">
        <f t="array" ref="H13">SUM(IF('Bid Log'!$AA$2:$AA$402=Tables!J$4,IF('Bid Log'!$L$2:$L$402=Tables!$F13,'Bid Log'!$P$2:$P$402)))</f>
        <v>0</v>
      </c>
      <c r="I13" s="16">
        <f t="array" ref="I13">COUNT(IF('Bid Log'!$AA$2:$AA$402=Tables!J$5,IF('Bid Log'!$L$2:$L$402=Tables!$F13,'Bid Log'!$A$2:$A$402)))</f>
        <v>6</v>
      </c>
      <c r="J13" s="20">
        <f t="array" ref="J13">SUM(IF('Bid Log'!$AA$2:$AA$402=Tables!J$5,IF('Bid Log'!$L$2:$L$402=Tables!$F13,'Bid Log'!$P$2:$P$402)))</f>
        <v>1219283</v>
      </c>
      <c r="K13" s="16">
        <f t="array" ref="K13">COUNT(IF('Bid Log'!$AA$2:$AA$402=Tables!J$6,IF('Bid Log'!$L$2:$L$402=Tables!$F13,'Bid Log'!$A$2:$A$402)))</f>
        <v>0</v>
      </c>
      <c r="L13" s="20">
        <f t="array" ref="L13">SUM(IF('Bid Log'!$AA$2:$AA$402=Tables!J$6,IF('Bid Log'!$L$2:$L$402=Tables!$F13,'Bid Log'!$P$2:$P$402)))</f>
        <v>0</v>
      </c>
      <c r="M13" s="16">
        <f t="array" ref="M13">COUNT(IF('Bid Log'!$AA$2:$AA$402=Tables!J$7,IF('Bid Log'!$L$2:$L$402=Tables!$F13,'Bid Log'!$A$2:$A$402)))</f>
        <v>0</v>
      </c>
      <c r="N13" s="20">
        <f t="array" ref="N13">SUM(IF('Bid Log'!$AA$2:$AA$402=Tables!J$7,IF('Bid Log'!$L$2:$L$402=Tables!$F13,'Bid Log'!$P$2:$P$402)))</f>
        <v>0</v>
      </c>
      <c r="O13" s="16">
        <f t="array" ref="O13">COUNT(IF('Bid Log'!$AA$2:$AA$402=Tables!J$8,IF('Bid Log'!$L$2:$L$402=Tables!$F13,'Bid Log'!$A$2:$A$402)))</f>
        <v>0</v>
      </c>
      <c r="P13" s="20">
        <f t="array" ref="P13">SUM(IF('Bid Log'!$AA$2:$AA$402=Tables!J$8,IF('Bid Log'!$L$2:$L$402=Tables!$F13,'Bid Log'!$P$2:$P$402)))</f>
        <v>0</v>
      </c>
      <c r="Q13" s="16">
        <f t="array" ref="Q13">COUNT(IF('Bid Log'!$AA$2:$AA$402=Tables!J$9,IF('Bid Log'!$L$2:$L$402=Tables!$F13,'Bid Log'!$A$2:$A$402)))</f>
        <v>0</v>
      </c>
      <c r="R13" s="20">
        <f t="array" ref="R13">SUM(IF('Bid Log'!$AA$2:$AA$402=Tables!J$9,IF('Bid Log'!$L$2:$L$402=Tables!$F13,'Bid Log'!$P$2:$P$402)))</f>
        <v>0</v>
      </c>
      <c r="S13" s="16">
        <f t="array" ref="S13">COUNT(IF('Bid Log'!$AA$2:$AA$402=Tables!J$10,IF('Bid Log'!$L$2:$L$402=Tables!$F13,'Bid Log'!$A$2:$A$402)))</f>
        <v>0</v>
      </c>
      <c r="T13" s="20">
        <f t="array" ref="T13">SUM(IF('Bid Log'!$AA$2:$AA$402=Tables!J$10,IF('Bid Log'!$L$2:$L$402=Tables!$F13,'Bid Log'!$P$2:$P$402)))</f>
        <v>0</v>
      </c>
      <c r="U13" s="16">
        <f t="array" ref="U13">COUNT(IF('Bid Log'!$AA$2:$AA$402=Tables!#REF!,IF('Bid Log'!$L$2:$L$402=Tables!$F13,'Bid Log'!$A$2:$A$402)))</f>
        <v>0</v>
      </c>
      <c r="V13" s="20" t="e">
        <f t="array" ref="V13">SUM(IF('Bid Log'!$AA$2:$AA$402=Tables!#REF!,IF('Bid Log'!$L$2:$L$402=Tables!$F13,'Bid Log'!$P$2:$P$402)))</f>
        <v>#REF!</v>
      </c>
      <c r="W13" s="34">
        <f t="shared" si="5"/>
        <v>0</v>
      </c>
      <c r="X13" s="34">
        <f t="shared" si="6"/>
        <v>0</v>
      </c>
      <c r="Y13" s="20">
        <f t="array" ref="Y13">SUM(IF('Bid Log'!$L$2:$L$402=Tables!$F13,'Bid Log'!$Z$2:$Z$402))</f>
        <v>0</v>
      </c>
      <c r="Z13" s="34">
        <f t="shared" si="0"/>
        <v>0</v>
      </c>
      <c r="AA13" s="20">
        <f t="array" ref="AA13">SUM(IF('Bid Log'!$L$2:$L$402=Tables!$F13,'Bid Log'!$AI$2:$AI$402))</f>
        <v>0</v>
      </c>
      <c r="AB13" s="34" t="e">
        <f t="shared" ref="AB13" si="8">SUM(AA13/E13)</f>
        <v>#DIV/0!</v>
      </c>
      <c r="AC13" s="20"/>
    </row>
    <row r="14" spans="1:29" s="21" customFormat="1">
      <c r="A14" s="13" t="str">
        <f>(Tables!F14)</f>
        <v>Todd L</v>
      </c>
      <c r="B14" s="18">
        <f t="array" ref="B14">COUNT(IF('Bid Log'!$L$2:$L$402=Tables!$F14,'Bid Log'!$A$2:$A$402))</f>
        <v>2</v>
      </c>
      <c r="C14" s="20">
        <f t="array" ref="C14">SUM(IF('Bid Log'!$L$2:$L$402=Tables!$F14,'Bid Log'!$P$2:$P$402))</f>
        <v>8786</v>
      </c>
      <c r="D14" s="18">
        <f t="array" ref="D14">COUNT(IF('Bid Log'!$AA$2:$AA$402=Tables!J$3,IF('Bid Log'!$L$2:$L$402=Tables!$F14,'Bid Log'!$A$2:$A$402)))</f>
        <v>0</v>
      </c>
      <c r="E14" s="20">
        <f t="array" ref="E14">SUM(IF('Bid Log'!$AA$2:$AA$402=Tables!J$3,IF('Bid Log'!$L$2:$L$402=Tables!$F14,'Bid Log'!$P$2:$P$402)))</f>
        <v>0</v>
      </c>
      <c r="F14" s="20">
        <f t="array" ref="F14">SUM(IF('Bid Log'!$AA$2:$AA$402=Tables!J$3,IF('Bid Log'!$L$2:$L$402=Tables!$F14,'Bid Log'!$AH$2:$AH$402)))</f>
        <v>0</v>
      </c>
      <c r="G14" s="16">
        <f t="array" ref="G14">COUNT(IF('Bid Log'!$AA$2:$AA$402=Tables!J$4,IF('Bid Log'!$L$2:$L$402=Tables!$F14,'Bid Log'!$A$2:$A$402)))</f>
        <v>0</v>
      </c>
      <c r="H14" s="20">
        <f t="array" ref="H14">SUM(IF('Bid Log'!$AA$2:$AA$402=Tables!J$4,IF('Bid Log'!$L$2:$L$402=Tables!$F14,'Bid Log'!$P$2:$P$402)))</f>
        <v>0</v>
      </c>
      <c r="I14" s="16">
        <f t="array" ref="I14">COUNT(IF('Bid Log'!$AA$2:$AA$402=Tables!J$5,IF('Bid Log'!$L$2:$L$402=Tables!$F14,'Bid Log'!$A$2:$A$402)))</f>
        <v>0</v>
      </c>
      <c r="J14" s="20">
        <f t="array" ref="J14">SUM(IF('Bid Log'!$AA$2:$AA$402=Tables!J$5,IF('Bid Log'!$L$2:$L$402=Tables!$F14,'Bid Log'!$P$2:$P$402)))</f>
        <v>0</v>
      </c>
      <c r="K14" s="16">
        <f t="array" ref="K14">COUNT(IF('Bid Log'!$AA$2:$AA$402=Tables!J$6,IF('Bid Log'!$L$2:$L$402=Tables!$F14,'Bid Log'!$A$2:$A$402)))</f>
        <v>0</v>
      </c>
      <c r="L14" s="20">
        <f t="array" ref="L14">SUM(IF('Bid Log'!$AA$2:$AA$402=Tables!J$6,IF('Bid Log'!$L$2:$L$402=Tables!$F14,'Bid Log'!$P$2:$P$402)))</f>
        <v>0</v>
      </c>
      <c r="M14" s="16">
        <f t="array" ref="M14">COUNT(IF('Bid Log'!$AA$2:$AA$402=Tables!J$7,IF('Bid Log'!$L$2:$L$402=Tables!$F14,'Bid Log'!$A$2:$A$402)))</f>
        <v>0</v>
      </c>
      <c r="N14" s="20">
        <f t="array" ref="N14">SUM(IF('Bid Log'!$AA$2:$AA$402=Tables!J$7,IF('Bid Log'!$L$2:$L$402=Tables!$F14,'Bid Log'!$P$2:$P$402)))</f>
        <v>0</v>
      </c>
      <c r="O14" s="16">
        <f t="array" ref="O14">COUNT(IF('Bid Log'!$AA$2:$AA$402=Tables!J$8,IF('Bid Log'!$L$2:$L$402=Tables!$F14,'Bid Log'!$A$2:$A$402)))</f>
        <v>0</v>
      </c>
      <c r="P14" s="20">
        <f t="array" ref="P14">SUM(IF('Bid Log'!$AA$2:$AA$402=Tables!J$8,IF('Bid Log'!$L$2:$L$402=Tables!$F14,'Bid Log'!$P$2:$P$402)))</f>
        <v>0</v>
      </c>
      <c r="Q14" s="16">
        <f t="array" ref="Q14">COUNT(IF('Bid Log'!$AA$2:$AA$402=Tables!J$9,IF('Bid Log'!$L$2:$L$402=Tables!$F14,'Bid Log'!$A$2:$A$402)))</f>
        <v>0</v>
      </c>
      <c r="R14" s="20">
        <f t="array" ref="R14">SUM(IF('Bid Log'!$AA$2:$AA$402=Tables!J$9,IF('Bid Log'!$L$2:$L$402=Tables!$F14,'Bid Log'!$P$2:$P$402)))</f>
        <v>0</v>
      </c>
      <c r="S14" s="16">
        <f t="array" ref="S14">COUNT(IF('Bid Log'!$AA$2:$AA$402=Tables!J$10,IF('Bid Log'!$L$2:$L$402=Tables!$F14,'Bid Log'!$A$2:$A$402)))</f>
        <v>0</v>
      </c>
      <c r="T14" s="20">
        <f t="array" ref="T14">SUM(IF('Bid Log'!$AA$2:$AA$402=Tables!J$10,IF('Bid Log'!$L$2:$L$402=Tables!$F14,'Bid Log'!$P$2:$P$402)))</f>
        <v>0</v>
      </c>
      <c r="U14" s="16">
        <f t="array" ref="U14">COUNT(IF('Bid Log'!$AA$2:$AA$402=Tables!#REF!,IF('Bid Log'!$L$2:$L$402=Tables!$F14,'Bid Log'!$A$2:$A$402)))</f>
        <v>0</v>
      </c>
      <c r="V14" s="20" t="e">
        <f t="array" ref="V14">SUM(IF('Bid Log'!$AA$2:$AA$402=Tables!#REF!,IF('Bid Log'!$L$2:$L$402=Tables!$F14,'Bid Log'!$P$2:$P$402)))</f>
        <v>#REF!</v>
      </c>
      <c r="W14" s="34">
        <f t="shared" si="5"/>
        <v>0</v>
      </c>
      <c r="X14" s="34">
        <f t="shared" si="6"/>
        <v>0</v>
      </c>
      <c r="Y14" s="20">
        <f t="array" ref="Y14">SUM(IF('Bid Log'!$L$2:$L$402=Tables!$F14,'Bid Log'!$Z$2:$Z$402))</f>
        <v>0</v>
      </c>
      <c r="Z14" s="34">
        <f t="shared" si="0"/>
        <v>0</v>
      </c>
      <c r="AA14" s="20">
        <f t="array" ref="AA14">SUM(IF('Bid Log'!$L$2:$L$402=Tables!$F14,'Bid Log'!$AI$2:$AI$402))</f>
        <v>0</v>
      </c>
      <c r="AB14" s="34" t="e">
        <f t="shared" ref="AB14" si="9">SUM(AA14/E14)</f>
        <v>#DIV/0!</v>
      </c>
      <c r="AC14" s="20"/>
    </row>
    <row r="15" spans="1:29">
      <c r="A15" s="13" t="str">
        <f>(Tables!F15)</f>
        <v>Randy P.</v>
      </c>
      <c r="B15" s="18">
        <f t="array" ref="B15">COUNT(IF('Bid Log'!$L$2:$L$402=Tables!$F15,'Bid Log'!$A$2:$A$402))</f>
        <v>0</v>
      </c>
      <c r="C15" s="20">
        <f t="array" ref="C15">SUM(IF('Bid Log'!$L$2:$L$402=Tables!$F15,'Bid Log'!$P$2:$P$402))</f>
        <v>0</v>
      </c>
      <c r="D15" s="18">
        <f t="array" ref="D15">COUNT(IF('Bid Log'!$AA$2:$AA$402=Tables!J$3,IF('Bid Log'!$L$2:$L$402=Tables!$F15,'Bid Log'!$A$2:$A$402)))</f>
        <v>0</v>
      </c>
      <c r="E15" s="20">
        <f t="array" ref="E15">SUM(IF('Bid Log'!$AA$2:$AA$402=Tables!J$3,IF('Bid Log'!$L$2:$L$402=Tables!$F15,'Bid Log'!$P$2:$P$402)))</f>
        <v>0</v>
      </c>
      <c r="F15" s="20">
        <f t="array" ref="F15">SUM(IF('Bid Log'!$AA$2:$AA$402=Tables!J$3,IF('Bid Log'!$L$2:$L$402=Tables!$F15,'Bid Log'!$AH$2:$AH$402)))</f>
        <v>0</v>
      </c>
      <c r="G15" s="16">
        <f t="array" ref="G15">COUNT(IF('Bid Log'!$AA$2:$AA$402=Tables!J$4,IF('Bid Log'!$L$2:$L$402=Tables!$F15,'Bid Log'!$A$2:$A$402)))</f>
        <v>0</v>
      </c>
      <c r="H15" s="20">
        <f t="array" ref="H15">SUM(IF('Bid Log'!$AA$2:$AA$402=Tables!J$4,IF('Bid Log'!$L$2:$L$402=Tables!$F15,'Bid Log'!$P$2:$P$402)))</f>
        <v>0</v>
      </c>
      <c r="I15" s="16">
        <f t="array" ref="I15">COUNT(IF('Bid Log'!$AA$2:$AA$402=Tables!J$5,IF('Bid Log'!$L$2:$L$402=Tables!$F15,'Bid Log'!$A$2:$A$402)))</f>
        <v>0</v>
      </c>
      <c r="J15" s="20">
        <f t="array" ref="J15">SUM(IF('Bid Log'!$AA$2:$AA$402=Tables!J$5,IF('Bid Log'!$L$2:$L$402=Tables!$F15,'Bid Log'!$P$2:$P$402)))</f>
        <v>0</v>
      </c>
      <c r="K15" s="16">
        <f t="array" ref="K15">COUNT(IF('Bid Log'!$AA$2:$AA$402=Tables!J$6,IF('Bid Log'!$L$2:$L$402=Tables!$F15,'Bid Log'!$A$2:$A$402)))</f>
        <v>0</v>
      </c>
      <c r="L15" s="20">
        <f t="array" ref="L15">SUM(IF('Bid Log'!$AA$2:$AA$402=Tables!J$6,IF('Bid Log'!$L$2:$L$402=Tables!$F15,'Bid Log'!$P$2:$P$402)))</f>
        <v>0</v>
      </c>
      <c r="M15" s="16">
        <f t="array" ref="M15">COUNT(IF('Bid Log'!$AA$2:$AA$402=Tables!J$7,IF('Bid Log'!$L$2:$L$402=Tables!$F15,'Bid Log'!$A$2:$A$402)))</f>
        <v>0</v>
      </c>
      <c r="N15" s="20">
        <f t="array" ref="N15">SUM(IF('Bid Log'!$AA$2:$AA$402=Tables!J$7,IF('Bid Log'!$L$2:$L$402=Tables!$F15,'Bid Log'!$P$2:$P$402)))</f>
        <v>0</v>
      </c>
      <c r="O15" s="16">
        <f t="array" ref="O15">COUNT(IF('Bid Log'!$AA$2:$AA$402=Tables!J$8,IF('Bid Log'!$L$2:$L$402=Tables!$F15,'Bid Log'!$A$2:$A$402)))</f>
        <v>0</v>
      </c>
      <c r="P15" s="20">
        <f t="array" ref="P15">SUM(IF('Bid Log'!$AA$2:$AA$402=Tables!J$8,IF('Bid Log'!$L$2:$L$402=Tables!$F15,'Bid Log'!$P$2:$P$402)))</f>
        <v>0</v>
      </c>
      <c r="Q15" s="16">
        <f t="array" ref="Q15">COUNT(IF('Bid Log'!$AA$2:$AA$402=Tables!J$9,IF('Bid Log'!$L$2:$L$402=Tables!$F15,'Bid Log'!$A$2:$A$402)))</f>
        <v>0</v>
      </c>
      <c r="R15" s="20">
        <f t="array" ref="R15">SUM(IF('Bid Log'!$AA$2:$AA$402=Tables!J$9,IF('Bid Log'!$L$2:$L$402=Tables!$F15,'Bid Log'!$P$2:$P$402)))</f>
        <v>0</v>
      </c>
      <c r="S15" s="16">
        <f t="array" ref="S15">COUNT(IF('Bid Log'!$AA$2:$AA$402=Tables!J$10,IF('Bid Log'!$L$2:$L$402=Tables!$F15,'Bid Log'!$A$2:$A$402)))</f>
        <v>0</v>
      </c>
      <c r="T15" s="20">
        <f t="array" ref="T15">SUM(IF('Bid Log'!$AA$2:$AA$402=Tables!J$10,IF('Bid Log'!$L$2:$L$402=Tables!$F15,'Bid Log'!$P$2:$P$402)))</f>
        <v>0</v>
      </c>
      <c r="U15" s="16">
        <f t="array" ref="U15">COUNT(IF('Bid Log'!$AA$2:$AA$402=Tables!#REF!,IF('Bid Log'!$L$2:$L$402=Tables!$F15,'Bid Log'!$A$2:$A$402)))</f>
        <v>0</v>
      </c>
      <c r="V15" s="20" t="e">
        <f t="array" ref="V15">SUM(IF('Bid Log'!$AA$2:$AA$402=Tables!#REF!,IF('Bid Log'!$L$2:$L$402=Tables!$F15,'Bid Log'!$P$2:$P$402)))</f>
        <v>#REF!</v>
      </c>
      <c r="W15" s="34" t="e">
        <f t="shared" si="5"/>
        <v>#DIV/0!</v>
      </c>
      <c r="X15" s="34" t="e">
        <f t="shared" si="6"/>
        <v>#DIV/0!</v>
      </c>
      <c r="Y15" s="20">
        <f t="array" ref="Y15">SUM(IF('Bid Log'!$L$2:$L$402=Tables!$F15,'Bid Log'!$Z$2:$Z$402))</f>
        <v>0</v>
      </c>
      <c r="Z15" s="34" t="e">
        <f t="shared" si="0"/>
        <v>#DIV/0!</v>
      </c>
      <c r="AA15" s="20">
        <f t="array" ref="AA15">SUM(IF('Bid Log'!$L$2:$L$402=Tables!$F15,'Bid Log'!$AI$2:$AI$402))</f>
        <v>0</v>
      </c>
      <c r="AB15" s="34" t="e">
        <f>SUM(AA15/E15)</f>
        <v>#DIV/0!</v>
      </c>
      <c r="AC15" s="20"/>
    </row>
    <row r="16" spans="1:29">
      <c r="A16" s="13" t="str">
        <f>(Tables!F16)</f>
        <v>Jody</v>
      </c>
      <c r="B16" s="18">
        <f t="array" ref="B16">COUNT(IF('Bid Log'!$L$2:$L$402=Tables!$F16,'Bid Log'!$A$2:$A$402))</f>
        <v>0</v>
      </c>
      <c r="C16" s="20">
        <f t="array" ref="C16">SUM(IF('Bid Log'!$L$2:$L$402=Tables!$F16,'Bid Log'!$P$2:$P$402))</f>
        <v>0</v>
      </c>
      <c r="D16" s="18">
        <f t="array" ref="D16">COUNT(IF('Bid Log'!$AA$2:$AA$402=Tables!J$3,IF('Bid Log'!$L$2:$L$402=Tables!$F16,'Bid Log'!$A$2:$A$402)))</f>
        <v>0</v>
      </c>
      <c r="E16" s="20">
        <f t="array" ref="E16">SUM(IF('Bid Log'!$AA$2:$AA$402=Tables!J$3,IF('Bid Log'!$L$2:$L$402=Tables!$F16,'Bid Log'!$P$2:$P$402)))</f>
        <v>0</v>
      </c>
      <c r="F16" s="20">
        <f t="array" ref="F16">SUM(IF('Bid Log'!$AA$2:$AA$402=Tables!J$3,IF('Bid Log'!$L$2:$L$402=Tables!$F16,'Bid Log'!$AH$2:$AH$402)))</f>
        <v>0</v>
      </c>
      <c r="G16" s="16">
        <f t="array" ref="G16">COUNT(IF('Bid Log'!$AA$2:$AA$402=Tables!J$4,IF('Bid Log'!$L$2:$L$402=Tables!$F16,'Bid Log'!$A$2:$A$402)))</f>
        <v>0</v>
      </c>
      <c r="H16" s="20">
        <f t="array" ref="H16">SUM(IF('Bid Log'!$AA$2:$AA$402=Tables!J$4,IF('Bid Log'!$L$2:$L$402=Tables!$F16,'Bid Log'!$P$2:$P$402)))</f>
        <v>0</v>
      </c>
      <c r="I16" s="16">
        <f t="array" ref="I16">COUNT(IF('Bid Log'!$AA$2:$AA$402=Tables!J$5,IF('Bid Log'!$L$2:$L$402=Tables!$F16,'Bid Log'!$A$2:$A$402)))</f>
        <v>0</v>
      </c>
      <c r="J16" s="20">
        <f t="array" ref="J16">SUM(IF('Bid Log'!$AA$2:$AA$402=Tables!J$5,IF('Bid Log'!$L$2:$L$402=Tables!$F16,'Bid Log'!$P$2:$P$402)))</f>
        <v>0</v>
      </c>
      <c r="K16" s="16">
        <f t="array" ref="K16">COUNT(IF('Bid Log'!$AA$2:$AA$402=Tables!J$6,IF('Bid Log'!$L$2:$L$402=Tables!$F16,'Bid Log'!$A$2:$A$402)))</f>
        <v>0</v>
      </c>
      <c r="L16" s="20">
        <f t="array" ref="L16">SUM(IF('Bid Log'!$AA$2:$AA$402=Tables!J$6,IF('Bid Log'!$L$2:$L$402=Tables!$F16,'Bid Log'!$P$2:$P$402)))</f>
        <v>0</v>
      </c>
      <c r="M16" s="16">
        <f t="array" ref="M16">COUNT(IF('Bid Log'!$AA$2:$AA$402=Tables!J$7,IF('Bid Log'!$L$2:$L$402=Tables!$F16,'Bid Log'!$A$2:$A$402)))</f>
        <v>0</v>
      </c>
      <c r="N16" s="20">
        <f t="array" ref="N16">SUM(IF('Bid Log'!$AA$2:$AA$402=Tables!J$7,IF('Bid Log'!$L$2:$L$402=Tables!$F16,'Bid Log'!$P$2:$P$402)))</f>
        <v>0</v>
      </c>
      <c r="O16" s="16">
        <f t="array" ref="O16">COUNT(IF('Bid Log'!$AA$2:$AA$402=Tables!J$8,IF('Bid Log'!$L$2:$L$402=Tables!$F16,'Bid Log'!$A$2:$A$402)))</f>
        <v>0</v>
      </c>
      <c r="P16" s="20">
        <f t="array" ref="P16">SUM(IF('Bid Log'!$AA$2:$AA$402=Tables!J$8,IF('Bid Log'!$L$2:$L$402=Tables!$F16,'Bid Log'!$P$2:$P$402)))</f>
        <v>0</v>
      </c>
      <c r="Q16" s="16">
        <f t="array" ref="Q16">COUNT(IF('Bid Log'!$AA$2:$AA$402=Tables!J$9,IF('Bid Log'!$L$2:$L$402=Tables!$F16,'Bid Log'!$A$2:$A$402)))</f>
        <v>0</v>
      </c>
      <c r="R16" s="20">
        <f t="array" ref="R16">SUM(IF('Bid Log'!$AA$2:$AA$402=Tables!J$9,IF('Bid Log'!$L$2:$L$402=Tables!$F16,'Bid Log'!$P$2:$P$402)))</f>
        <v>0</v>
      </c>
      <c r="S16" s="16">
        <f t="array" ref="S16">COUNT(IF('Bid Log'!$AA$2:$AA$402=Tables!J$10,IF('Bid Log'!$L$2:$L$402=Tables!$F16,'Bid Log'!$A$2:$A$402)))</f>
        <v>0</v>
      </c>
      <c r="T16" s="20">
        <f t="array" ref="T16">SUM(IF('Bid Log'!$AA$2:$AA$402=Tables!J$10,IF('Bid Log'!$L$2:$L$402=Tables!$F16,'Bid Log'!$P$2:$P$402)))</f>
        <v>0</v>
      </c>
      <c r="U16" s="16">
        <f t="array" ref="U16">COUNT(IF('Bid Log'!$AA$2:$AA$402=Tables!#REF!,IF('Bid Log'!$L$2:$L$402=Tables!$F16,'Bid Log'!$A$2:$A$402)))</f>
        <v>0</v>
      </c>
      <c r="V16" s="20" t="e">
        <f t="array" ref="V16">SUM(IF('Bid Log'!$AA$2:$AA$402=Tables!#REF!,IF('Bid Log'!$L$2:$L$402=Tables!$F16,'Bid Log'!$P$2:$P$402)))</f>
        <v>#REF!</v>
      </c>
      <c r="W16" s="34" t="e">
        <f t="shared" ref="W16:W27" si="10">SUM(D16/B16)</f>
        <v>#DIV/0!</v>
      </c>
      <c r="X16" s="34" t="e">
        <f t="shared" ref="X16:X18" si="11">SUM(E16/C16)</f>
        <v>#DIV/0!</v>
      </c>
      <c r="Y16" s="20">
        <f t="array" ref="Y16">SUM(IF('Bid Log'!$L$2:$L$402=Tables!$F16,'Bid Log'!$Z$2:$Z$402))</f>
        <v>0</v>
      </c>
      <c r="Z16" s="34" t="e">
        <f t="shared" ref="Z16:Z27" si="12">SUM(Y16/C16)</f>
        <v>#DIV/0!</v>
      </c>
      <c r="AA16" s="20">
        <f t="array" ref="AA16">SUM(IF('Bid Log'!$L$2:$L$402=Tables!$F16,'Bid Log'!$AI$2:$AI$402))</f>
        <v>0</v>
      </c>
      <c r="AB16" s="34" t="e">
        <f t="shared" ref="AB16:AB22" si="13">SUM(AA16/E16)</f>
        <v>#DIV/0!</v>
      </c>
      <c r="AC16" s="20"/>
    </row>
    <row r="17" spans="1:29">
      <c r="A17" s="13" t="str">
        <f>(Tables!F17)</f>
        <v>Dean</v>
      </c>
      <c r="B17" s="18">
        <f t="array" ref="B17">COUNT(IF('Bid Log'!$L$2:$L$402=Tables!$F17,'Bid Log'!$A$2:$A$402))</f>
        <v>0</v>
      </c>
      <c r="C17" s="20">
        <f t="array" ref="C17">SUM(IF('Bid Log'!$L$2:$L$402=Tables!$F17,'Bid Log'!$P$2:$P$402))</f>
        <v>0</v>
      </c>
      <c r="D17" s="18">
        <f t="array" ref="D17">COUNT(IF('Bid Log'!$AA$2:$AA$402=Tables!J$3,IF('Bid Log'!$L$2:$L$402=Tables!$F17,'Bid Log'!$A$2:$A$402)))</f>
        <v>0</v>
      </c>
      <c r="E17" s="20">
        <f t="array" ref="E17">SUM(IF('Bid Log'!$AA$2:$AA$402=Tables!J$3,IF('Bid Log'!$L$2:$L$402=Tables!$F17,'Bid Log'!$P$2:$P$402)))</f>
        <v>0</v>
      </c>
      <c r="F17" s="20">
        <f t="array" ref="F17">SUM(IF('Bid Log'!$AA$2:$AA$402=Tables!J$3,IF('Bid Log'!$L$2:$L$402=Tables!$F17,'Bid Log'!$AH$2:$AH$402)))</f>
        <v>0</v>
      </c>
      <c r="G17" s="16">
        <f t="array" ref="G17">COUNT(IF('Bid Log'!$AA$2:$AA$402=Tables!J$4,IF('Bid Log'!$L$2:$L$402=Tables!$F17,'Bid Log'!$A$2:$A$402)))</f>
        <v>0</v>
      </c>
      <c r="H17" s="20">
        <f t="array" ref="H17">SUM(IF('Bid Log'!$AA$2:$AA$402=Tables!J$4,IF('Bid Log'!$L$2:$L$402=Tables!$F17,'Bid Log'!$P$2:$P$402)))</f>
        <v>0</v>
      </c>
      <c r="I17" s="16">
        <f t="array" ref="I17">COUNT(IF('Bid Log'!$AA$2:$AA$402=Tables!J$5,IF('Bid Log'!$L$2:$L$402=Tables!$F17,'Bid Log'!$A$2:$A$402)))</f>
        <v>0</v>
      </c>
      <c r="J17" s="20">
        <f t="array" ref="J17">SUM(IF('Bid Log'!$AA$2:$AA$402=Tables!J$5,IF('Bid Log'!$L$2:$L$402=Tables!$F17,'Bid Log'!$P$2:$P$402)))</f>
        <v>0</v>
      </c>
      <c r="K17" s="16">
        <f t="array" ref="K17">COUNT(IF('Bid Log'!$AA$2:$AA$402=Tables!J$6,IF('Bid Log'!$L$2:$L$402=Tables!$F17,'Bid Log'!$A$2:$A$402)))</f>
        <v>0</v>
      </c>
      <c r="L17" s="20">
        <f t="array" ref="L17">SUM(IF('Bid Log'!$AA$2:$AA$402=Tables!J$6,IF('Bid Log'!$L$2:$L$402=Tables!$F17,'Bid Log'!$P$2:$P$402)))</f>
        <v>0</v>
      </c>
      <c r="M17" s="16">
        <f t="array" ref="M17">COUNT(IF('Bid Log'!$AA$2:$AA$402=Tables!J$7,IF('Bid Log'!$L$2:$L$402=Tables!$F17,'Bid Log'!$A$2:$A$402)))</f>
        <v>0</v>
      </c>
      <c r="N17" s="20">
        <f t="array" ref="N17">SUM(IF('Bid Log'!$AA$2:$AA$402=Tables!J$7,IF('Bid Log'!$L$2:$L$402=Tables!$F17,'Bid Log'!$P$2:$P$402)))</f>
        <v>0</v>
      </c>
      <c r="O17" s="16">
        <f t="array" ref="O17">COUNT(IF('Bid Log'!$AA$2:$AA$402=Tables!J$8,IF('Bid Log'!$L$2:$L$402=Tables!$F17,'Bid Log'!$A$2:$A$402)))</f>
        <v>0</v>
      </c>
      <c r="P17" s="20">
        <f t="array" ref="P17">SUM(IF('Bid Log'!$AA$2:$AA$402=Tables!J$8,IF('Bid Log'!$L$2:$L$402=Tables!$F17,'Bid Log'!$P$2:$P$402)))</f>
        <v>0</v>
      </c>
      <c r="Q17" s="16">
        <f t="array" ref="Q17">COUNT(IF('Bid Log'!$AA$2:$AA$402=Tables!J$9,IF('Bid Log'!$L$2:$L$402=Tables!$F17,'Bid Log'!$A$2:$A$402)))</f>
        <v>0</v>
      </c>
      <c r="R17" s="20">
        <f t="array" ref="R17">SUM(IF('Bid Log'!$AA$2:$AA$402=Tables!J$9,IF('Bid Log'!$L$2:$L$402=Tables!$F17,'Bid Log'!$P$2:$P$402)))</f>
        <v>0</v>
      </c>
      <c r="S17" s="16">
        <f t="array" ref="S17">COUNT(IF('Bid Log'!$AA$2:$AA$402=Tables!J$10,IF('Bid Log'!$L$2:$L$402=Tables!$F17,'Bid Log'!$A$2:$A$402)))</f>
        <v>0</v>
      </c>
      <c r="T17" s="20">
        <f t="array" ref="T17">SUM(IF('Bid Log'!$AA$2:$AA$402=Tables!J$10,IF('Bid Log'!$L$2:$L$402=Tables!$F17,'Bid Log'!$P$2:$P$402)))</f>
        <v>0</v>
      </c>
      <c r="U17" s="16">
        <f t="array" ref="U17">COUNT(IF('Bid Log'!$AA$2:$AA$402=Tables!#REF!,IF('Bid Log'!$L$2:$L$402=Tables!$F17,'Bid Log'!$A$2:$A$402)))</f>
        <v>0</v>
      </c>
      <c r="V17" s="20" t="e">
        <f t="array" ref="V17">SUM(IF('Bid Log'!$AA$2:$AA$402=Tables!#REF!,IF('Bid Log'!$L$2:$L$402=Tables!$F17,'Bid Log'!$P$2:$P$402)))</f>
        <v>#REF!</v>
      </c>
      <c r="W17" s="34" t="e">
        <f t="shared" ref="W17" si="14">SUM(D17/B17)</f>
        <v>#DIV/0!</v>
      </c>
      <c r="X17" s="34" t="e">
        <f t="shared" ref="X17" si="15">SUM(E17/C17)</f>
        <v>#DIV/0!</v>
      </c>
      <c r="Y17" s="20">
        <f t="array" ref="Y17">SUM(IF('Bid Log'!$L$2:$L$402=Tables!$F17,'Bid Log'!$Z$2:$Z$402))</f>
        <v>0</v>
      </c>
      <c r="Z17" s="34" t="e">
        <f t="shared" ref="Z17" si="16">SUM(Y17/C17)</f>
        <v>#DIV/0!</v>
      </c>
      <c r="AA17" s="20">
        <f t="array" ref="AA17">SUM(IF('Bid Log'!$L$2:$L$402=Tables!$F17,'Bid Log'!$AI$2:$AI$402))</f>
        <v>0</v>
      </c>
      <c r="AB17" s="34" t="e">
        <f t="shared" ref="AB17" si="17">SUM(AA17/E17)</f>
        <v>#DIV/0!</v>
      </c>
      <c r="AC17" s="20"/>
    </row>
    <row r="18" spans="1:29">
      <c r="A18" s="13" t="str">
        <f>(Tables!F18)</f>
        <v>Jeff K.</v>
      </c>
      <c r="B18" s="18">
        <f t="array" ref="B18">COUNT(IF('Bid Log'!$L$2:$L$402=Tables!$F18,'Bid Log'!$A$2:$A$402))</f>
        <v>0</v>
      </c>
      <c r="C18" s="20">
        <f t="array" ref="C18">SUM(IF('Bid Log'!$L$2:$L$402=Tables!$F18,'Bid Log'!$P$2:$P$402))</f>
        <v>0</v>
      </c>
      <c r="D18" s="18">
        <f t="array" ref="D18">COUNT(IF('Bid Log'!$AA$2:$AA$402=Tables!J$3,IF('Bid Log'!$L$2:$L$402=Tables!$F18,'Bid Log'!$A$2:$A$402)))</f>
        <v>0</v>
      </c>
      <c r="E18" s="20">
        <f t="array" ref="E18">SUM(IF('Bid Log'!$AA$2:$AA$402=Tables!J$3,IF('Bid Log'!$L$2:$L$402=Tables!$F18,'Bid Log'!$P$2:$P$402)))</f>
        <v>0</v>
      </c>
      <c r="F18" s="20">
        <f t="array" ref="F18">SUM(IF('Bid Log'!$AA$2:$AA$402=Tables!J$3,IF('Bid Log'!$L$2:$L$402=Tables!$F18,'Bid Log'!$AH$2:$AH$402)))</f>
        <v>0</v>
      </c>
      <c r="G18" s="16">
        <f t="array" ref="G18">COUNT(IF('Bid Log'!$AA$2:$AA$402=Tables!J$4,IF('Bid Log'!$L$2:$L$402=Tables!$F18,'Bid Log'!$A$2:$A$402)))</f>
        <v>0</v>
      </c>
      <c r="H18" s="20">
        <f t="array" ref="H18">SUM(IF('Bid Log'!$AA$2:$AA$402=Tables!J$4,IF('Bid Log'!$L$2:$L$402=Tables!$F18,'Bid Log'!$P$2:$P$402)))</f>
        <v>0</v>
      </c>
      <c r="I18" s="16">
        <f t="array" ref="I18">COUNT(IF('Bid Log'!$AA$2:$AA$402=Tables!J$5,IF('Bid Log'!$L$2:$L$402=Tables!$F18,'Bid Log'!$A$2:$A$402)))</f>
        <v>0</v>
      </c>
      <c r="J18" s="20">
        <f t="array" ref="J18">SUM(IF('Bid Log'!$AA$2:$AA$402=Tables!J$5,IF('Bid Log'!$L$2:$L$402=Tables!$F18,'Bid Log'!$P$2:$P$402)))</f>
        <v>0</v>
      </c>
      <c r="K18" s="16">
        <f t="array" ref="K18">COUNT(IF('Bid Log'!$AA$2:$AA$402=Tables!J$6,IF('Bid Log'!$L$2:$L$402=Tables!$F18,'Bid Log'!$A$2:$A$402)))</f>
        <v>0</v>
      </c>
      <c r="L18" s="20">
        <f t="array" ref="L18">SUM(IF('Bid Log'!$AA$2:$AA$402=Tables!J$6,IF('Bid Log'!$L$2:$L$402=Tables!$F18,'Bid Log'!$P$2:$P$402)))</f>
        <v>0</v>
      </c>
      <c r="M18" s="16">
        <f t="array" ref="M18">COUNT(IF('Bid Log'!$AA$2:$AA$402=Tables!J$7,IF('Bid Log'!$L$2:$L$402=Tables!$F18,'Bid Log'!$A$2:$A$402)))</f>
        <v>0</v>
      </c>
      <c r="N18" s="20">
        <f t="array" ref="N18">SUM(IF('Bid Log'!$AA$2:$AA$402=Tables!J$7,IF('Bid Log'!$L$2:$L$402=Tables!$F18,'Bid Log'!$P$2:$P$402)))</f>
        <v>0</v>
      </c>
      <c r="O18" s="16">
        <f t="array" ref="O18">COUNT(IF('Bid Log'!$AA$2:$AA$402=Tables!J$8,IF('Bid Log'!$L$2:$L$402=Tables!$F18,'Bid Log'!$A$2:$A$402)))</f>
        <v>0</v>
      </c>
      <c r="P18" s="20">
        <f t="array" ref="P18">SUM(IF('Bid Log'!$AA$2:$AA$402=Tables!J$8,IF('Bid Log'!$L$2:$L$402=Tables!$F18,'Bid Log'!$P$2:$P$402)))</f>
        <v>0</v>
      </c>
      <c r="Q18" s="16">
        <f t="array" ref="Q18">COUNT(IF('Bid Log'!$AA$2:$AA$402=Tables!J$9,IF('Bid Log'!$L$2:$L$402=Tables!$F18,'Bid Log'!$A$2:$A$402)))</f>
        <v>0</v>
      </c>
      <c r="R18" s="20">
        <f t="array" ref="R18">SUM(IF('Bid Log'!$AA$2:$AA$402=Tables!J$9,IF('Bid Log'!$L$2:$L$402=Tables!$F18,'Bid Log'!$P$2:$P$402)))</f>
        <v>0</v>
      </c>
      <c r="S18" s="16">
        <f t="array" ref="S18">COUNT(IF('Bid Log'!$AA$2:$AA$402=Tables!J$10,IF('Bid Log'!$L$2:$L$402=Tables!$F18,'Bid Log'!$A$2:$A$402)))</f>
        <v>0</v>
      </c>
      <c r="T18" s="20">
        <f t="array" ref="T18">SUM(IF('Bid Log'!$AA$2:$AA$402=Tables!J$10,IF('Bid Log'!$L$2:$L$402=Tables!$F18,'Bid Log'!$P$2:$P$402)))</f>
        <v>0</v>
      </c>
      <c r="U18" s="16">
        <f t="array" ref="U18">COUNT(IF('Bid Log'!$AA$2:$AA$402=Tables!#REF!,IF('Bid Log'!$L$2:$L$402=Tables!$F18,'Bid Log'!$A$2:$A$402)))</f>
        <v>0</v>
      </c>
      <c r="V18" s="20" t="e">
        <f t="array" ref="V18">SUM(IF('Bid Log'!$AA$2:$AA$402=Tables!#REF!,IF('Bid Log'!$L$2:$L$402=Tables!$F18,'Bid Log'!$P$2:$P$402)))</f>
        <v>#REF!</v>
      </c>
      <c r="W18" s="34" t="e">
        <f t="shared" si="10"/>
        <v>#DIV/0!</v>
      </c>
      <c r="X18" s="34" t="e">
        <f t="shared" si="11"/>
        <v>#DIV/0!</v>
      </c>
      <c r="Y18" s="20">
        <f t="array" ref="Y18">SUM(IF('Bid Log'!$L$2:$L$402=Tables!$F18,'Bid Log'!$Z$2:$Z$402))</f>
        <v>0</v>
      </c>
      <c r="Z18" s="34" t="e">
        <f t="shared" si="12"/>
        <v>#DIV/0!</v>
      </c>
      <c r="AA18" s="20">
        <f t="array" ref="AA18">SUM(IF('Bid Log'!$L$2:$L$402=Tables!$F18,'Bid Log'!$AI$2:$AI$402))</f>
        <v>0</v>
      </c>
      <c r="AB18" s="34" t="e">
        <f t="shared" si="13"/>
        <v>#DIV/0!</v>
      </c>
      <c r="AC18" s="20"/>
    </row>
    <row r="19" spans="1:29">
      <c r="A19" s="13" t="str">
        <f>(Tables!F19)</f>
        <v>Rudy</v>
      </c>
      <c r="B19" s="18">
        <f t="array" ref="B19">COUNT(IF('Bid Log'!$L$2:$L$402=Tables!$F19,'Bid Log'!$A$2:$A$402))</f>
        <v>0</v>
      </c>
      <c r="C19" s="20">
        <f t="array" ref="C19">SUM(IF('Bid Log'!$L$2:$L$402=Tables!$F19,'Bid Log'!$P$2:$P$402))</f>
        <v>0</v>
      </c>
      <c r="D19" s="18">
        <f t="array" ref="D19">COUNT(IF('Bid Log'!$AA$2:$AA$402=Tables!J$3,IF('Bid Log'!$L$2:$L$402=Tables!$F19,'Bid Log'!$A$2:$A$402)))</f>
        <v>0</v>
      </c>
      <c r="E19" s="20">
        <f t="array" ref="E19">SUM(IF('Bid Log'!$AA$2:$AA$402=Tables!J$3,IF('Bid Log'!$L$2:$L$402=Tables!$F19,'Bid Log'!$P$2:$P$402)))</f>
        <v>0</v>
      </c>
      <c r="F19" s="20">
        <f t="array" ref="F19">SUM(IF('Bid Log'!$AA$2:$AA$402=Tables!J$3,IF('Bid Log'!$L$2:$L$402=Tables!$F19,'Bid Log'!$AH$2:$AH$402)))</f>
        <v>0</v>
      </c>
      <c r="G19" s="16">
        <f t="array" ref="G19">COUNT(IF('Bid Log'!$AA$2:$AA$402=Tables!J$4,IF('Bid Log'!$L$2:$L$402=Tables!$F19,'Bid Log'!$A$2:$A$402)))</f>
        <v>0</v>
      </c>
      <c r="H19" s="20">
        <f t="array" ref="H19">SUM(IF('Bid Log'!$AA$2:$AA$402=Tables!J$4,IF('Bid Log'!$L$2:$L$402=Tables!$F19,'Bid Log'!$P$2:$P$402)))</f>
        <v>0</v>
      </c>
      <c r="I19" s="16">
        <f t="array" ref="I19">COUNT(IF('Bid Log'!$AA$2:$AA$402=Tables!J$5,IF('Bid Log'!$L$2:$L$402=Tables!$F19,'Bid Log'!$A$2:$A$402)))</f>
        <v>0</v>
      </c>
      <c r="J19" s="20">
        <f t="array" ref="J19">SUM(IF('Bid Log'!$AA$2:$AA$402=Tables!J$5,IF('Bid Log'!$L$2:$L$402=Tables!$F19,'Bid Log'!$P$2:$P$402)))</f>
        <v>0</v>
      </c>
      <c r="K19" s="16">
        <f t="array" ref="K19">COUNT(IF('Bid Log'!$AA$2:$AA$402=Tables!J$6,IF('Bid Log'!$L$2:$L$402=Tables!$F19,'Bid Log'!$A$2:$A$402)))</f>
        <v>0</v>
      </c>
      <c r="L19" s="20">
        <f t="array" ref="L19">SUM(IF('Bid Log'!$AA$2:$AA$402=Tables!J$6,IF('Bid Log'!$L$2:$L$402=Tables!$F19,'Bid Log'!$P$2:$P$402)))</f>
        <v>0</v>
      </c>
      <c r="M19" s="16">
        <f t="array" ref="M19">COUNT(IF('Bid Log'!$AA$2:$AA$402=Tables!J$7,IF('Bid Log'!$L$2:$L$402=Tables!$F19,'Bid Log'!$A$2:$A$402)))</f>
        <v>0</v>
      </c>
      <c r="N19" s="20">
        <f t="array" ref="N19">SUM(IF('Bid Log'!$AA$2:$AA$402=Tables!J$7,IF('Bid Log'!$L$2:$L$402=Tables!$F19,'Bid Log'!$P$2:$P$402)))</f>
        <v>0</v>
      </c>
      <c r="O19" s="16">
        <f t="array" ref="O19">COUNT(IF('Bid Log'!$AA$2:$AA$402=Tables!J$8,IF('Bid Log'!$L$2:$L$402=Tables!$F19,'Bid Log'!$A$2:$A$402)))</f>
        <v>0</v>
      </c>
      <c r="P19" s="20">
        <f t="array" ref="P19">SUM(IF('Bid Log'!$AA$2:$AA$402=Tables!J$8,IF('Bid Log'!$L$2:$L$402=Tables!$F19,'Bid Log'!$P$2:$P$402)))</f>
        <v>0</v>
      </c>
      <c r="Q19" s="16">
        <f t="array" ref="Q19">COUNT(IF('Bid Log'!$AA$2:$AA$402=Tables!J$9,IF('Bid Log'!$L$2:$L$402=Tables!$F19,'Bid Log'!$A$2:$A$402)))</f>
        <v>0</v>
      </c>
      <c r="R19" s="20">
        <f t="array" ref="R19">SUM(IF('Bid Log'!$AA$2:$AA$402=Tables!J$9,IF('Bid Log'!$L$2:$L$402=Tables!$F19,'Bid Log'!$P$2:$P$402)))</f>
        <v>0</v>
      </c>
      <c r="S19" s="16">
        <f t="array" ref="S19">COUNT(IF('Bid Log'!$AA$2:$AA$402=Tables!J$10,IF('Bid Log'!$L$2:$L$402=Tables!$F19,'Bid Log'!$A$2:$A$402)))</f>
        <v>0</v>
      </c>
      <c r="T19" s="20">
        <f t="array" ref="T19">SUM(IF('Bid Log'!$AA$2:$AA$402=Tables!J$10,IF('Bid Log'!$L$2:$L$402=Tables!$F19,'Bid Log'!$P$2:$P$402)))</f>
        <v>0</v>
      </c>
      <c r="U19" s="16">
        <f t="array" ref="U19">COUNT(IF('Bid Log'!$AA$2:$AA$402=Tables!#REF!,IF('Bid Log'!$L$2:$L$402=Tables!$F19,'Bid Log'!$A$2:$A$402)))</f>
        <v>0</v>
      </c>
      <c r="V19" s="20" t="e">
        <f t="array" ref="V19">SUM(IF('Bid Log'!$AA$2:$AA$402=Tables!#REF!,IF('Bid Log'!$L$2:$L$402=Tables!$F19,'Bid Log'!$P$2:$P$402)))</f>
        <v>#REF!</v>
      </c>
      <c r="W19" s="34" t="e">
        <f t="shared" ref="W19:X21" si="18">SUM(D19/B19)</f>
        <v>#DIV/0!</v>
      </c>
      <c r="X19" s="34" t="e">
        <f t="shared" si="18"/>
        <v>#DIV/0!</v>
      </c>
      <c r="Y19" s="20">
        <f t="array" ref="Y19">SUM(IF('Bid Log'!$L$2:$L$402=Tables!$F19,'Bid Log'!$Z$2:$Z$402))</f>
        <v>0</v>
      </c>
      <c r="Z19" s="34" t="e">
        <f>SUM(Y19/C19)</f>
        <v>#DIV/0!</v>
      </c>
      <c r="AA19" s="20">
        <f t="array" ref="AA19">SUM(IF('Bid Log'!$L$2:$L$402=Tables!$F19,'Bid Log'!$AI$2:$AI$402))</f>
        <v>0</v>
      </c>
      <c r="AB19" s="34" t="e">
        <f>SUM(AA19/E19)</f>
        <v>#DIV/0!</v>
      </c>
      <c r="AC19" s="20"/>
    </row>
    <row r="20" spans="1:29">
      <c r="A20" s="13" t="str">
        <f>(Tables!F20)</f>
        <v>John</v>
      </c>
      <c r="B20" s="18">
        <f t="array" ref="B20">COUNT(IF('Bid Log'!$L$2:$L$402=Tables!$F20,'Bid Log'!$A$2:$A$402))</f>
        <v>0</v>
      </c>
      <c r="C20" s="20">
        <f t="array" ref="C20">SUM(IF('Bid Log'!$L$2:$L$402=Tables!$F20,'Bid Log'!$P$2:$P$402))</f>
        <v>0</v>
      </c>
      <c r="D20" s="18">
        <f t="array" ref="D20">COUNT(IF('Bid Log'!$AA$2:$AA$402=Tables!J$3,IF('Bid Log'!$L$2:$L$402=Tables!$F20,'Bid Log'!$A$2:$A$402)))</f>
        <v>0</v>
      </c>
      <c r="E20" s="20">
        <f t="array" ref="E20">SUM(IF('Bid Log'!$AA$2:$AA$402=Tables!J$3,IF('Bid Log'!$L$2:$L$402=Tables!$F20,'Bid Log'!$P$2:$P$402)))</f>
        <v>0</v>
      </c>
      <c r="F20" s="20">
        <f t="array" ref="F20">SUM(IF('Bid Log'!$AA$2:$AA$402=Tables!J$3,IF('Bid Log'!$L$2:$L$402=Tables!$F20,'Bid Log'!$AH$2:$AH$402)))</f>
        <v>0</v>
      </c>
      <c r="G20" s="16">
        <f t="array" ref="G20">COUNT(IF('Bid Log'!$AA$2:$AA$402=Tables!J$4,IF('Bid Log'!$L$2:$L$402=Tables!$F20,'Bid Log'!$A$2:$A$402)))</f>
        <v>0</v>
      </c>
      <c r="H20" s="20">
        <f t="array" ref="H20">SUM(IF('Bid Log'!$AA$2:$AA$402=Tables!J$4,IF('Bid Log'!$L$2:$L$402=Tables!$F20,'Bid Log'!$P$2:$P$402)))</f>
        <v>0</v>
      </c>
      <c r="I20" s="16">
        <f t="array" ref="I20">COUNT(IF('Bid Log'!$AA$2:$AA$402=Tables!J$5,IF('Bid Log'!$L$2:$L$402=Tables!$F20,'Bid Log'!$A$2:$A$402)))</f>
        <v>0</v>
      </c>
      <c r="J20" s="20">
        <f t="array" ref="J20">SUM(IF('Bid Log'!$AA$2:$AA$402=Tables!J$5,IF('Bid Log'!$L$2:$L$402=Tables!$F20,'Bid Log'!$P$2:$P$402)))</f>
        <v>0</v>
      </c>
      <c r="K20" s="16">
        <f t="array" ref="K20">COUNT(IF('Bid Log'!$AA$2:$AA$402=Tables!J$6,IF('Bid Log'!$L$2:$L$402=Tables!$F20,'Bid Log'!$A$2:$A$402)))</f>
        <v>0</v>
      </c>
      <c r="L20" s="20">
        <f t="array" ref="L20">SUM(IF('Bid Log'!$AA$2:$AA$402=Tables!J$6,IF('Bid Log'!$L$2:$L$402=Tables!$F20,'Bid Log'!$P$2:$P$402)))</f>
        <v>0</v>
      </c>
      <c r="M20" s="16">
        <f t="array" ref="M20">COUNT(IF('Bid Log'!$AA$2:$AA$402=Tables!J$7,IF('Bid Log'!$L$2:$L$402=Tables!$F20,'Bid Log'!$A$2:$A$402)))</f>
        <v>0</v>
      </c>
      <c r="N20" s="20">
        <f t="array" ref="N20">SUM(IF('Bid Log'!$AA$2:$AA$402=Tables!J$7,IF('Bid Log'!$L$2:$L$402=Tables!$F20,'Bid Log'!$P$2:$P$402)))</f>
        <v>0</v>
      </c>
      <c r="O20" s="16">
        <f t="array" ref="O20">COUNT(IF('Bid Log'!$AA$2:$AA$402=Tables!J$8,IF('Bid Log'!$L$2:$L$402=Tables!$F20,'Bid Log'!$A$2:$A$402)))</f>
        <v>0</v>
      </c>
      <c r="P20" s="20">
        <f t="array" ref="P20">SUM(IF('Bid Log'!$AA$2:$AA$402=Tables!J$8,IF('Bid Log'!$L$2:$L$402=Tables!$F20,'Bid Log'!$P$2:$P$402)))</f>
        <v>0</v>
      </c>
      <c r="Q20" s="16">
        <f t="array" ref="Q20">COUNT(IF('Bid Log'!$AA$2:$AA$402=Tables!J$9,IF('Bid Log'!$L$2:$L$402=Tables!$F20,'Bid Log'!$A$2:$A$402)))</f>
        <v>0</v>
      </c>
      <c r="R20" s="20">
        <f t="array" ref="R20">SUM(IF('Bid Log'!$AA$2:$AA$402=Tables!J$9,IF('Bid Log'!$L$2:$L$402=Tables!$F20,'Bid Log'!$P$2:$P$402)))</f>
        <v>0</v>
      </c>
      <c r="S20" s="16">
        <f t="array" ref="S20">COUNT(IF('Bid Log'!$AA$2:$AA$402=Tables!J$10,IF('Bid Log'!$L$2:$L$402=Tables!$F20,'Bid Log'!$A$2:$A$402)))</f>
        <v>0</v>
      </c>
      <c r="T20" s="20">
        <f t="array" ref="T20">SUM(IF('Bid Log'!$AA$2:$AA$402=Tables!J$10,IF('Bid Log'!$L$2:$L$402=Tables!$F20,'Bid Log'!$P$2:$P$402)))</f>
        <v>0</v>
      </c>
      <c r="U20" s="16">
        <f t="array" ref="U20">COUNT(IF('Bid Log'!$AA$2:$AA$402=Tables!#REF!,IF('Bid Log'!$L$2:$L$402=Tables!$F20,'Bid Log'!$A$2:$A$402)))</f>
        <v>0</v>
      </c>
      <c r="V20" s="20" t="e">
        <f t="array" ref="V20">SUM(IF('Bid Log'!$AA$2:$AA$402=Tables!#REF!,IF('Bid Log'!$L$2:$L$402=Tables!$F20,'Bid Log'!$P$2:$P$402)))</f>
        <v>#REF!</v>
      </c>
      <c r="W20" s="34" t="e">
        <f t="shared" si="18"/>
        <v>#DIV/0!</v>
      </c>
      <c r="X20" s="34" t="e">
        <f t="shared" si="18"/>
        <v>#DIV/0!</v>
      </c>
      <c r="Y20" s="20">
        <f t="array" ref="Y20">SUM(IF('Bid Log'!$L$2:$L$402=Tables!$F20,'Bid Log'!$Z$2:$Z$402))</f>
        <v>0</v>
      </c>
      <c r="Z20" s="34" t="e">
        <f>SUM(Y20/C20)</f>
        <v>#DIV/0!</v>
      </c>
      <c r="AA20" s="20">
        <f t="array" ref="AA20">SUM(IF('Bid Log'!$L$2:$L$402=Tables!$F20,'Bid Log'!$AI$2:$AI$402))</f>
        <v>0</v>
      </c>
      <c r="AB20" s="34" t="e">
        <f>SUM(AA20/E20)</f>
        <v>#DIV/0!</v>
      </c>
      <c r="AC20" s="20"/>
    </row>
    <row r="21" spans="1:29">
      <c r="A21" s="13" t="str">
        <f>(Tables!F14)</f>
        <v>Todd L</v>
      </c>
      <c r="B21" s="18">
        <f t="array" ref="B21">COUNT(IF('Bid Log'!$L$2:$L$402=Tables!$F14,'Bid Log'!$A$2:$A$402))</f>
        <v>2</v>
      </c>
      <c r="C21" s="20">
        <f t="array" ref="C21">SUM(IF('Bid Log'!$L$2:$L$402=Tables!$F14,'Bid Log'!$P$2:$P$402))</f>
        <v>8786</v>
      </c>
      <c r="D21" s="18">
        <f t="array" ref="D21">COUNT(IF('Bid Log'!$AA$2:$AA$402=Tables!J$3,IF('Bid Log'!$L$2:$L$402=Tables!$F14,'Bid Log'!$A$2:$A$402)))</f>
        <v>0</v>
      </c>
      <c r="E21" s="20">
        <f t="array" ref="E21">SUM(IF('Bid Log'!$AA$2:$AA$402=Tables!J$3,IF('Bid Log'!$L$2:$L$402=Tables!$F14,'Bid Log'!$P$2:$P$402)))</f>
        <v>0</v>
      </c>
      <c r="F21" s="20">
        <f t="array" ref="F21">SUM(IF('Bid Log'!$AA$2:$AA$402=Tables!J$3,IF('Bid Log'!$L$2:$L$402=Tables!$F14,'Bid Log'!$AH$2:$AH$402)))</f>
        <v>0</v>
      </c>
      <c r="G21" s="16">
        <f t="array" ref="G21">COUNT(IF('Bid Log'!$AA$2:$AA$402=Tables!J$4,IF('Bid Log'!$L$2:$L$402=Tables!$F14,'Bid Log'!$A$2:$A$402)))</f>
        <v>0</v>
      </c>
      <c r="H21" s="20">
        <f t="array" ref="H21">SUM(IF('Bid Log'!$AA$2:$AA$402=Tables!J$4,IF('Bid Log'!$L$2:$L$402=Tables!$F14,'Bid Log'!$P$2:$P$402)))</f>
        <v>0</v>
      </c>
      <c r="I21" s="16">
        <f t="array" ref="I21">COUNT(IF('Bid Log'!$AA$2:$AA$402=Tables!J$5,IF('Bid Log'!$L$2:$L$402=Tables!$F14,'Bid Log'!$A$2:$A$402)))</f>
        <v>0</v>
      </c>
      <c r="J21" s="20">
        <f t="array" ref="J21">SUM(IF('Bid Log'!$AA$2:$AA$402=Tables!J$5,IF('Bid Log'!$L$2:$L$402=Tables!$F14,'Bid Log'!$P$2:$P$402)))</f>
        <v>0</v>
      </c>
      <c r="K21" s="16">
        <f t="array" ref="K21">COUNT(IF('Bid Log'!$AA$2:$AA$402=Tables!J$6,IF('Bid Log'!$L$2:$L$402=Tables!$F14,'Bid Log'!$A$2:$A$402)))</f>
        <v>0</v>
      </c>
      <c r="L21" s="20">
        <f t="array" ref="L21">SUM(IF('Bid Log'!$AA$2:$AA$402=Tables!J$6,IF('Bid Log'!$L$2:$L$402=Tables!$F14,'Bid Log'!$P$2:$P$402)))</f>
        <v>0</v>
      </c>
      <c r="M21" s="16">
        <f t="array" ref="M21">COUNT(IF('Bid Log'!$AA$2:$AA$402=Tables!J$7,IF('Bid Log'!$L$2:$L$402=Tables!$F14,'Bid Log'!$A$2:$A$402)))</f>
        <v>0</v>
      </c>
      <c r="N21" s="20">
        <f t="array" ref="N21">SUM(IF('Bid Log'!$AA$2:$AA$402=Tables!J$7,IF('Bid Log'!$L$2:$L$402=Tables!$F14,'Bid Log'!$P$2:$P$402)))</f>
        <v>0</v>
      </c>
      <c r="O21" s="16">
        <f t="array" ref="O21">COUNT(IF('Bid Log'!$AA$2:$AA$402=Tables!J$8,IF('Bid Log'!$L$2:$L$402=Tables!$F14,'Bid Log'!$A$2:$A$402)))</f>
        <v>0</v>
      </c>
      <c r="P21" s="20">
        <f t="array" ref="P21">SUM(IF('Bid Log'!$AA$2:$AA$402=Tables!J$8,IF('Bid Log'!$L$2:$L$402=Tables!$F14,'Bid Log'!$P$2:$P$402)))</f>
        <v>0</v>
      </c>
      <c r="Q21" s="16">
        <f t="array" ref="Q21">COUNT(IF('Bid Log'!$AA$2:$AA$402=Tables!J$9,IF('Bid Log'!$L$2:$L$402=Tables!$F14,'Bid Log'!$A$2:$A$402)))</f>
        <v>0</v>
      </c>
      <c r="R21" s="20">
        <f t="array" ref="R21">SUM(IF('Bid Log'!$AA$2:$AA$402=Tables!J$9,IF('Bid Log'!$L$2:$L$402=Tables!$F14,'Bid Log'!$P$2:$P$402)))</f>
        <v>0</v>
      </c>
      <c r="S21" s="16">
        <f t="array" ref="S21">COUNT(IF('Bid Log'!$AA$2:$AA$402=Tables!J$10,IF('Bid Log'!$L$2:$L$402=Tables!$F14,'Bid Log'!$A$2:$A$402)))</f>
        <v>0</v>
      </c>
      <c r="T21" s="20">
        <f t="array" ref="T21">SUM(IF('Bid Log'!$AA$2:$AA$402=Tables!J$10,IF('Bid Log'!$L$2:$L$402=Tables!$F14,'Bid Log'!$P$2:$P$402)))</f>
        <v>0</v>
      </c>
      <c r="U21" s="16">
        <f t="array" ref="U21">COUNT(IF('Bid Log'!$AA$2:$AA$402=Tables!#REF!,IF('Bid Log'!$L$2:$L$402=Tables!$F14,'Bid Log'!$A$2:$A$402)))</f>
        <v>0</v>
      </c>
      <c r="V21" s="20" t="e">
        <f t="array" ref="V21">SUM(IF('Bid Log'!$AA$2:$AA$402=Tables!#REF!,IF('Bid Log'!$L$2:$L$402=Tables!$F14,'Bid Log'!$P$2:$P$402)))</f>
        <v>#REF!</v>
      </c>
      <c r="W21" s="34">
        <f t="shared" si="18"/>
        <v>0</v>
      </c>
      <c r="X21" s="34">
        <f t="shared" si="18"/>
        <v>0</v>
      </c>
      <c r="Y21" s="20">
        <f t="array" ref="Y21">SUM(IF('Bid Log'!$L$2:$L$402=Tables!$F14,'Bid Log'!$Z$2:$Z$402))</f>
        <v>0</v>
      </c>
      <c r="Z21" s="34">
        <f t="shared" si="12"/>
        <v>0</v>
      </c>
      <c r="AA21" s="20">
        <f t="array" ref="AA21">SUM(IF('Bid Log'!$L$2:$L$402=Tables!$F14,'Bid Log'!$AI$2:$AI$402))</f>
        <v>0</v>
      </c>
      <c r="AB21" s="34" t="e">
        <f t="shared" si="13"/>
        <v>#DIV/0!</v>
      </c>
      <c r="AC21" s="20"/>
    </row>
    <row r="22" spans="1:29">
      <c r="A22" s="13" t="str">
        <f>(Tables!F21)</f>
        <v>Randy D</v>
      </c>
      <c r="B22" s="18">
        <f t="array" ref="B22">COUNT(IF('Bid Log'!$L$2:$L$402=Tables!$F21,'Bid Log'!$A$2:$A$402))</f>
        <v>0</v>
      </c>
      <c r="C22" s="20">
        <f t="array" ref="C22">SUM(IF('Bid Log'!$L$2:$L$402=Tables!$F21,'Bid Log'!$P$2:$P$402))</f>
        <v>0</v>
      </c>
      <c r="D22" s="18">
        <f t="array" ref="D22">COUNT(IF('Bid Log'!$AA$2:$AA$402=Tables!J$3,IF('Bid Log'!$L$2:$L$402=Tables!$F21,'Bid Log'!$A$2:$A$402)))</f>
        <v>0</v>
      </c>
      <c r="E22" s="20">
        <f t="array" ref="E22">SUM(IF('Bid Log'!$AA$2:$AA$402=Tables!J$3,IF('Bid Log'!$L$2:$L$402=Tables!$F21,'Bid Log'!$P$2:$P$402)))</f>
        <v>0</v>
      </c>
      <c r="F22" s="20">
        <f t="array" ref="F22">SUM(IF('Bid Log'!$AA$2:$AA$402=Tables!J$3,IF('Bid Log'!$L$2:$L$402=Tables!$F21,'Bid Log'!$AH$2:$AH$402)))</f>
        <v>0</v>
      </c>
      <c r="G22" s="16">
        <f t="array" ref="G22">COUNT(IF('Bid Log'!$AA$2:$AA$402=Tables!J$4,IF('Bid Log'!$L$2:$L$402=Tables!$F21,'Bid Log'!$A$2:$A$402)))</f>
        <v>0</v>
      </c>
      <c r="H22" s="20">
        <f t="array" ref="H22">SUM(IF('Bid Log'!$AA$2:$AA$402=Tables!J$4,IF('Bid Log'!$L$2:$L$402=Tables!$F21,'Bid Log'!$P$2:$P$402)))</f>
        <v>0</v>
      </c>
      <c r="I22" s="16">
        <f t="array" ref="I22">COUNT(IF('Bid Log'!$AA$2:$AA$402=Tables!J$5,IF('Bid Log'!$L$2:$L$402=Tables!$F21,'Bid Log'!$A$2:$A$402)))</f>
        <v>0</v>
      </c>
      <c r="J22" s="20">
        <f t="array" ref="J22">SUM(IF('Bid Log'!$AA$2:$AA$402=Tables!J$5,IF('Bid Log'!$L$2:$L$402=Tables!$F21,'Bid Log'!$P$2:$P$402)))</f>
        <v>0</v>
      </c>
      <c r="K22" s="16">
        <f t="array" ref="K22">COUNT(IF('Bid Log'!$AA$2:$AA$402=Tables!J$6,IF('Bid Log'!$L$2:$L$402=Tables!$F21,'Bid Log'!$A$2:$A$402)))</f>
        <v>0</v>
      </c>
      <c r="L22" s="20">
        <f t="array" ref="L22">SUM(IF('Bid Log'!$AA$2:$AA$402=Tables!J$6,IF('Bid Log'!$L$2:$L$402=Tables!$F21,'Bid Log'!$P$2:$P$402)))</f>
        <v>0</v>
      </c>
      <c r="M22" s="16">
        <f t="array" ref="M22">COUNT(IF('Bid Log'!$AA$2:$AA$402=Tables!J$7,IF('Bid Log'!$L$2:$L$402=Tables!$F21,'Bid Log'!$A$2:$A$402)))</f>
        <v>0</v>
      </c>
      <c r="N22" s="20">
        <f t="array" ref="N22">SUM(IF('Bid Log'!$AA$2:$AA$402=Tables!J$7,IF('Bid Log'!$L$2:$L$402=Tables!$F21,'Bid Log'!$P$2:$P$402)))</f>
        <v>0</v>
      </c>
      <c r="O22" s="16">
        <f t="array" ref="O22">COUNT(IF('Bid Log'!$AA$2:$AA$402=Tables!J$8,IF('Bid Log'!$L$2:$L$402=Tables!$F21,'Bid Log'!$A$2:$A$402)))</f>
        <v>0</v>
      </c>
      <c r="P22" s="20">
        <f t="array" ref="P22">SUM(IF('Bid Log'!$AA$2:$AA$402=Tables!J$8,IF('Bid Log'!$L$2:$L$402=Tables!$F21,'Bid Log'!$P$2:$P$402)))</f>
        <v>0</v>
      </c>
      <c r="Q22" s="16">
        <f t="array" ref="Q22">COUNT(IF('Bid Log'!$AA$2:$AA$402=Tables!J$9,IF('Bid Log'!$L$2:$L$402=Tables!$F21,'Bid Log'!$A$2:$A$402)))</f>
        <v>0</v>
      </c>
      <c r="R22" s="20">
        <f t="array" ref="R22">SUM(IF('Bid Log'!$AA$2:$AA$402=Tables!J$9,IF('Bid Log'!$L$2:$L$402=Tables!$F21,'Bid Log'!$P$2:$P$402)))</f>
        <v>0</v>
      </c>
      <c r="S22" s="16">
        <f t="array" ref="S22">COUNT(IF('Bid Log'!$AA$2:$AA$402=Tables!J$10,IF('Bid Log'!$L$2:$L$402=Tables!$F21,'Bid Log'!$A$2:$A$402)))</f>
        <v>0</v>
      </c>
      <c r="T22" s="20">
        <f t="array" ref="T22">SUM(IF('Bid Log'!$AA$2:$AA$402=Tables!J$10,IF('Bid Log'!$L$2:$L$402=Tables!$F21,'Bid Log'!$P$2:$P$402)))</f>
        <v>0</v>
      </c>
      <c r="U22" s="16">
        <f t="array" ref="U22">COUNT(IF('Bid Log'!$AA$2:$AA$402=Tables!#REF!,IF('Bid Log'!$L$2:$L$402=Tables!$F21,'Bid Log'!$A$2:$A$402)))</f>
        <v>0</v>
      </c>
      <c r="V22" s="20" t="e">
        <f t="array" ref="V22">SUM(IF('Bid Log'!$AA$2:$AA$402=Tables!#REF!,IF('Bid Log'!$L$2:$L$402=Tables!$F21,'Bid Log'!$P$2:$P$402)))</f>
        <v>#REF!</v>
      </c>
      <c r="W22" s="34" t="e">
        <f t="shared" ref="W22" si="19">SUM(D22/B22)</f>
        <v>#DIV/0!</v>
      </c>
      <c r="X22" s="34" t="e">
        <f t="shared" ref="X22:X27" si="20">SUM(E22/C22)</f>
        <v>#DIV/0!</v>
      </c>
      <c r="Y22" s="20">
        <f t="array" ref="Y22">SUM(IF('Bid Log'!$L$2:$L$402=Tables!$F21,'Bid Log'!$Z$2:$Z$402))</f>
        <v>0</v>
      </c>
      <c r="Z22" s="34" t="e">
        <f t="shared" si="12"/>
        <v>#DIV/0!</v>
      </c>
      <c r="AA22" s="20">
        <f t="array" ref="AA22">SUM(IF('Bid Log'!$L$2:$L$402=Tables!$F21,'Bid Log'!$AI$2:$AI$402))</f>
        <v>0</v>
      </c>
      <c r="AB22" s="34" t="e">
        <f t="shared" si="13"/>
        <v>#DIV/0!</v>
      </c>
      <c r="AC22" s="20"/>
    </row>
    <row r="23" spans="1:29">
      <c r="A23" s="13" t="str">
        <f>(Tables!F22)</f>
        <v>Nathan</v>
      </c>
      <c r="B23" s="18">
        <f t="array" ref="B23">COUNT(IF('Bid Log'!$L$2:$L$402=Tables!$F22,'Bid Log'!$A$2:$A$402))</f>
        <v>0</v>
      </c>
      <c r="C23" s="20">
        <f t="array" ref="C23">SUM(IF('Bid Log'!$L$2:$L$402=Tables!$F22,'Bid Log'!$P$2:$P$402))</f>
        <v>0</v>
      </c>
      <c r="D23" s="18">
        <f t="array" ref="D23">COUNT(IF('Bid Log'!$AA$2:$AA$402=Tables!J$3,IF('Bid Log'!$L$2:$L$402=Tables!$F22,'Bid Log'!$A$2:$A$402)))</f>
        <v>0</v>
      </c>
      <c r="E23" s="20">
        <f t="array" ref="E23">SUM(IF('Bid Log'!$AA$2:$AA$402=Tables!J$3,IF('Bid Log'!$L$2:$L$402=Tables!$F22,'Bid Log'!$P$2:$P$402)))</f>
        <v>0</v>
      </c>
      <c r="F23" s="20">
        <f t="array" ref="F23">SUM(IF('Bid Log'!$AA$2:$AA$402=Tables!J$3,IF('Bid Log'!$L$2:$L$402=Tables!$F22,'Bid Log'!$AH$2:$AH$402)))</f>
        <v>0</v>
      </c>
      <c r="G23" s="16">
        <f t="array" ref="G23">COUNT(IF('Bid Log'!$AA$2:$AA$402=Tables!J$4,IF('Bid Log'!$L$2:$L$402=Tables!$F22,'Bid Log'!$A$2:$A$402)))</f>
        <v>0</v>
      </c>
      <c r="H23" s="20">
        <f t="array" ref="H23">SUM(IF('Bid Log'!$AA$2:$AA$402=Tables!J$4,IF('Bid Log'!$L$2:$L$402=Tables!$F22,'Bid Log'!$P$2:$P$402)))</f>
        <v>0</v>
      </c>
      <c r="I23" s="16">
        <f t="array" ref="I23">COUNT(IF('Bid Log'!$AA$2:$AA$402=Tables!J$5,IF('Bid Log'!$L$2:$L$402=Tables!$F22,'Bid Log'!$A$2:$A$402)))</f>
        <v>0</v>
      </c>
      <c r="J23" s="20">
        <f t="array" ref="J23">SUM(IF('Bid Log'!$AA$2:$AA$402=Tables!J$5,IF('Bid Log'!$L$2:$L$402=Tables!$F22,'Bid Log'!$P$2:$P$402)))</f>
        <v>0</v>
      </c>
      <c r="K23" s="16">
        <f t="array" ref="K23">COUNT(IF('Bid Log'!$AA$2:$AA$402=Tables!J$6,IF('Bid Log'!$L$2:$L$402=Tables!$F22,'Bid Log'!$A$2:$A$402)))</f>
        <v>0</v>
      </c>
      <c r="L23" s="20">
        <f t="array" ref="L23">SUM(IF('Bid Log'!$AA$2:$AA$402=Tables!J$6,IF('Bid Log'!$L$2:$L$402=Tables!$F22,'Bid Log'!$P$2:$P$402)))</f>
        <v>0</v>
      </c>
      <c r="M23" s="16">
        <f t="array" ref="M23">COUNT(IF('Bid Log'!$AA$2:$AA$402=Tables!J$7,IF('Bid Log'!$L$2:$L$402=Tables!$F22,'Bid Log'!$A$2:$A$402)))</f>
        <v>0</v>
      </c>
      <c r="N23" s="20">
        <f t="array" ref="N23">SUM(IF('Bid Log'!$AA$2:$AA$402=Tables!J$7,IF('Bid Log'!$L$2:$L$402=Tables!$F22,'Bid Log'!$P$2:$P$402)))</f>
        <v>0</v>
      </c>
      <c r="O23" s="16">
        <f t="array" ref="O23">COUNT(IF('Bid Log'!$AA$2:$AA$402=Tables!J$8,IF('Bid Log'!$L$2:$L$402=Tables!$F22,'Bid Log'!$A$2:$A$402)))</f>
        <v>0</v>
      </c>
      <c r="P23" s="20">
        <f t="array" ref="P23">SUM(IF('Bid Log'!$AA$2:$AA$402=Tables!J$8,IF('Bid Log'!$L$2:$L$402=Tables!$F22,'Bid Log'!$P$2:$P$402)))</f>
        <v>0</v>
      </c>
      <c r="Q23" s="16">
        <f t="array" ref="Q23">COUNT(IF('Bid Log'!$AA$2:$AA$402=Tables!J$9,IF('Bid Log'!$L$2:$L$402=Tables!$F22,'Bid Log'!$A$2:$A$402)))</f>
        <v>0</v>
      </c>
      <c r="R23" s="20">
        <f t="array" ref="R23">SUM(IF('Bid Log'!$AA$2:$AA$402=Tables!J$9,IF('Bid Log'!$L$2:$L$402=Tables!$F22,'Bid Log'!$P$2:$P$402)))</f>
        <v>0</v>
      </c>
      <c r="S23" s="16">
        <f t="array" ref="S23">COUNT(IF('Bid Log'!$AA$2:$AA$402=Tables!J$10,IF('Bid Log'!$L$2:$L$402=Tables!$F22,'Bid Log'!$A$2:$A$402)))</f>
        <v>0</v>
      </c>
      <c r="T23" s="20">
        <f t="array" ref="T23">SUM(IF('Bid Log'!$AA$2:$AA$402=Tables!J$10,IF('Bid Log'!$L$2:$L$402=Tables!$F22,'Bid Log'!$P$2:$P$402)))</f>
        <v>0</v>
      </c>
      <c r="U23" s="16">
        <f t="array" ref="U23">COUNT(IF('Bid Log'!$AA$2:$AA$402=Tables!#REF!,IF('Bid Log'!$L$2:$L$402=Tables!$F22,'Bid Log'!$A$2:$A$402)))</f>
        <v>0</v>
      </c>
      <c r="V23" s="20" t="e">
        <f t="array" ref="V23">SUM(IF('Bid Log'!$AA$2:$AA$402=Tables!#REF!,IF('Bid Log'!$L$2:$L$402=Tables!$F22,'Bid Log'!$P$2:$P$402)))</f>
        <v>#REF!</v>
      </c>
      <c r="W23" s="34" t="e">
        <f t="shared" ref="W23:W25" si="21">SUM(D23/B23)</f>
        <v>#DIV/0!</v>
      </c>
      <c r="X23" s="34" t="e">
        <f t="shared" ref="X23:X25" si="22">SUM(E23/C23)</f>
        <v>#DIV/0!</v>
      </c>
      <c r="Y23" s="20">
        <f t="array" ref="Y23">SUM(IF('Bid Log'!$L$2:$L$402=Tables!$F22,'Bid Log'!$Z$2:$Z$402))</f>
        <v>0</v>
      </c>
      <c r="Z23" s="34" t="e">
        <f t="shared" ref="Z23:Z25" si="23">SUM(Y23/C23)</f>
        <v>#DIV/0!</v>
      </c>
      <c r="AA23" s="20">
        <f t="array" ref="AA23">SUM(IF('Bid Log'!$L$2:$L$402=Tables!$F22,'Bid Log'!$AI$2:$AI$402))</f>
        <v>0</v>
      </c>
      <c r="AB23" s="34" t="e">
        <f t="shared" ref="AB23:AB25" si="24">SUM(AA23/E23)</f>
        <v>#DIV/0!</v>
      </c>
      <c r="AC23" s="20"/>
    </row>
    <row r="24" spans="1:29" s="21" customFormat="1">
      <c r="A24" s="13" t="str">
        <f>(Tables!F23)</f>
        <v>Lee</v>
      </c>
      <c r="B24" s="18">
        <f t="array" ref="B24">COUNT(IF('Bid Log'!$L$2:$L$402=Tables!$F23,'Bid Log'!$A$2:$A$402))</f>
        <v>0</v>
      </c>
      <c r="C24" s="20">
        <f t="array" ref="C24">SUM(IF('Bid Log'!$L$2:$L$402=Tables!$F23,'Bid Log'!$P$2:$P$402))</f>
        <v>0</v>
      </c>
      <c r="D24" s="18">
        <f t="array" ref="D24">COUNT(IF('Bid Log'!$AA$2:$AA$402=Tables!J$3,IF('Bid Log'!$L$2:$L$402=Tables!$F23,'Bid Log'!$A$2:$A$402)))</f>
        <v>0</v>
      </c>
      <c r="E24" s="20">
        <f t="array" ref="E24">SUM(IF('Bid Log'!$AA$2:$AA$402=Tables!J$3,IF('Bid Log'!$L$2:$L$402=Tables!$F23,'Bid Log'!$P$2:$P$402)))</f>
        <v>0</v>
      </c>
      <c r="F24" s="20">
        <f t="array" ref="F24">SUM(IF('Bid Log'!$AA$2:$AA$402=Tables!J$3,IF('Bid Log'!$L$2:$L$402=Tables!$F23,'Bid Log'!$AH$2:$AH$402)))</f>
        <v>0</v>
      </c>
      <c r="G24" s="16">
        <f t="array" ref="G24">COUNT(IF('Bid Log'!$AA$2:$AA$402=Tables!J$4,IF('Bid Log'!$L$2:$L$402=Tables!$F23,'Bid Log'!$A$2:$A$402)))</f>
        <v>0</v>
      </c>
      <c r="H24" s="20">
        <f t="array" ref="H24">SUM(IF('Bid Log'!$AA$2:$AA$402=Tables!J$4,IF('Bid Log'!$L$2:$L$402=Tables!$F23,'Bid Log'!$P$2:$P$402)))</f>
        <v>0</v>
      </c>
      <c r="I24" s="16">
        <f t="array" ref="I24">COUNT(IF('Bid Log'!$AA$2:$AA$402=Tables!J$5,IF('Bid Log'!$L$2:$L$402=Tables!$F23,'Bid Log'!$A$2:$A$402)))</f>
        <v>0</v>
      </c>
      <c r="J24" s="20">
        <f t="array" ref="J24">SUM(IF('Bid Log'!$AA$2:$AA$402=Tables!J$5,IF('Bid Log'!$L$2:$L$402=Tables!$F23,'Bid Log'!$P$2:$P$402)))</f>
        <v>0</v>
      </c>
      <c r="K24" s="16">
        <f t="array" ref="K24">COUNT(IF('Bid Log'!$AA$2:$AA$402=Tables!J$6,IF('Bid Log'!$L$2:$L$402=Tables!$F23,'Bid Log'!$A$2:$A$402)))</f>
        <v>0</v>
      </c>
      <c r="L24" s="20">
        <f t="array" ref="L24">SUM(IF('Bid Log'!$AA$2:$AA$402=Tables!J$6,IF('Bid Log'!$L$2:$L$402=Tables!$F23,'Bid Log'!$P$2:$P$402)))</f>
        <v>0</v>
      </c>
      <c r="M24" s="16">
        <f t="array" ref="M24">COUNT(IF('Bid Log'!$AA$2:$AA$402=Tables!J$7,IF('Bid Log'!$L$2:$L$402=Tables!$F23,'Bid Log'!$A$2:$A$402)))</f>
        <v>0</v>
      </c>
      <c r="N24" s="20">
        <f t="array" ref="N24">SUM(IF('Bid Log'!$AA$2:$AA$402=Tables!J$7,IF('Bid Log'!$L$2:$L$402=Tables!$F23,'Bid Log'!$P$2:$P$402)))</f>
        <v>0</v>
      </c>
      <c r="O24" s="16">
        <f t="array" ref="O24">COUNT(IF('Bid Log'!$AA$2:$AA$402=Tables!J$8,IF('Bid Log'!$L$2:$L$402=Tables!$F23,'Bid Log'!$A$2:$A$402)))</f>
        <v>0</v>
      </c>
      <c r="P24" s="20">
        <f t="array" ref="P24">SUM(IF('Bid Log'!$AA$2:$AA$402=Tables!J$8,IF('Bid Log'!$L$2:$L$402=Tables!$F23,'Bid Log'!$P$2:$P$402)))</f>
        <v>0</v>
      </c>
      <c r="Q24" s="16">
        <f t="array" ref="Q24">COUNT(IF('Bid Log'!$AA$2:$AA$402=Tables!J$9,IF('Bid Log'!$L$2:$L$402=Tables!$F23,'Bid Log'!$A$2:$A$402)))</f>
        <v>0</v>
      </c>
      <c r="R24" s="20">
        <f t="array" ref="R24">SUM(IF('Bid Log'!$AA$2:$AA$402=Tables!J$9,IF('Bid Log'!$L$2:$L$402=Tables!$F23,'Bid Log'!$P$2:$P$402)))</f>
        <v>0</v>
      </c>
      <c r="S24" s="16">
        <f t="array" ref="S24">COUNT(IF('Bid Log'!$AA$2:$AA$402=Tables!J$10,IF('Bid Log'!$L$2:$L$402=Tables!$F23,'Bid Log'!$A$2:$A$402)))</f>
        <v>0</v>
      </c>
      <c r="T24" s="20">
        <f t="array" ref="T24">SUM(IF('Bid Log'!$AA$2:$AA$402=Tables!J$10,IF('Bid Log'!$L$2:$L$402=Tables!$F23,'Bid Log'!$P$2:$P$402)))</f>
        <v>0</v>
      </c>
      <c r="U24" s="16">
        <f t="array" ref="U24">COUNT(IF('Bid Log'!$AA$2:$AA$402=Tables!#REF!,IF('Bid Log'!$L$2:$L$402=Tables!$F23,'Bid Log'!$A$2:$A$402)))</f>
        <v>0</v>
      </c>
      <c r="V24" s="20" t="e">
        <f t="array" ref="V24">SUM(IF('Bid Log'!$AA$2:$AA$402=Tables!#REF!,IF('Bid Log'!$L$2:$L$402=Tables!$F23,'Bid Log'!$P$2:$P$402)))</f>
        <v>#REF!</v>
      </c>
      <c r="W24" s="34" t="e">
        <f>SUM(D24/B24)</f>
        <v>#DIV/0!</v>
      </c>
      <c r="X24" s="34" t="e">
        <f>SUM(E24/C24)</f>
        <v>#DIV/0!</v>
      </c>
      <c r="Y24" s="20">
        <f t="array" ref="Y24">SUM(IF('Bid Log'!$L$2:$L$402=Tables!$F23,'Bid Log'!$Z$2:$Z$402))</f>
        <v>0</v>
      </c>
      <c r="Z24" s="34" t="e">
        <f>SUM(Y24/C24)</f>
        <v>#DIV/0!</v>
      </c>
      <c r="AA24" s="20">
        <f t="array" ref="AA24">SUM(IF('Bid Log'!$L$2:$L$402=Tables!$F23,'Bid Log'!$AI$2:$AI$402))</f>
        <v>0</v>
      </c>
      <c r="AB24" s="34" t="e">
        <f>SUM(AA24/E24)</f>
        <v>#DIV/0!</v>
      </c>
      <c r="AC24" s="20"/>
    </row>
    <row r="25" spans="1:29">
      <c r="A25" s="13" t="str">
        <f>(Tables!F24)</f>
        <v>Dan</v>
      </c>
      <c r="B25" s="18">
        <f t="array" ref="B25">COUNT(IF('Bid Log'!$L$2:$L$402=Tables!$F24,'Bid Log'!$A$2:$A$402))</f>
        <v>0</v>
      </c>
      <c r="C25" s="20">
        <f t="array" ref="C25">SUM(IF('Bid Log'!$L$2:$L$402=Tables!$F24,'Bid Log'!$P$2:$P$402))</f>
        <v>0</v>
      </c>
      <c r="D25" s="18">
        <f t="array" ref="D25">COUNT(IF('Bid Log'!$AA$2:$AA$402=Tables!J$3,IF('Bid Log'!$L$2:$L$402=Tables!$F24,'Bid Log'!$A$2:$A$402)))</f>
        <v>0</v>
      </c>
      <c r="E25" s="20">
        <f t="array" ref="E25">SUM(IF('Bid Log'!$AA$2:$AA$402=Tables!J$3,IF('Bid Log'!$L$2:$L$402=Tables!$F24,'Bid Log'!$P$2:$P$402)))</f>
        <v>0</v>
      </c>
      <c r="F25" s="20">
        <f t="array" ref="F25">SUM(IF('Bid Log'!$AA$2:$AA$402=Tables!J$3,IF('Bid Log'!$L$2:$L$402=Tables!$F24,'Bid Log'!$AH$2:$AH$402)))</f>
        <v>0</v>
      </c>
      <c r="G25" s="16">
        <f t="array" ref="G25">COUNT(IF('Bid Log'!$AA$2:$AA$402=Tables!J$4,IF('Bid Log'!$L$2:$L$402=Tables!$F24,'Bid Log'!$A$2:$A$402)))</f>
        <v>0</v>
      </c>
      <c r="H25" s="20">
        <f t="array" ref="H25">SUM(IF('Bid Log'!$AA$2:$AA$402=Tables!J$4,IF('Bid Log'!$L$2:$L$402=Tables!$F24,'Bid Log'!$P$2:$P$402)))</f>
        <v>0</v>
      </c>
      <c r="I25" s="16">
        <f t="array" ref="I25">COUNT(IF('Bid Log'!$AA$2:$AA$402=Tables!J$5,IF('Bid Log'!$L$2:$L$402=Tables!$F24,'Bid Log'!$A$2:$A$402)))</f>
        <v>0</v>
      </c>
      <c r="J25" s="20">
        <f t="array" ref="J25">SUM(IF('Bid Log'!$AA$2:$AA$402=Tables!J$5,IF('Bid Log'!$L$2:$L$402=Tables!$F24,'Bid Log'!$P$2:$P$402)))</f>
        <v>0</v>
      </c>
      <c r="K25" s="16">
        <f t="array" ref="K25">COUNT(IF('Bid Log'!$AA$2:$AA$402=Tables!J$6,IF('Bid Log'!$L$2:$L$402=Tables!$F24,'Bid Log'!$A$2:$A$402)))</f>
        <v>0</v>
      </c>
      <c r="L25" s="20">
        <f t="array" ref="L25">SUM(IF('Bid Log'!$AA$2:$AA$402=Tables!J$6,IF('Bid Log'!$L$2:$L$402=Tables!$F24,'Bid Log'!$P$2:$P$402)))</f>
        <v>0</v>
      </c>
      <c r="M25" s="16">
        <f t="array" ref="M25">COUNT(IF('Bid Log'!$AA$2:$AA$402=Tables!J$7,IF('Bid Log'!$L$2:$L$402=Tables!$F24,'Bid Log'!$A$2:$A$402)))</f>
        <v>0</v>
      </c>
      <c r="N25" s="20">
        <f t="array" ref="N25">SUM(IF('Bid Log'!$AA$2:$AA$402=Tables!J$7,IF('Bid Log'!$L$2:$L$402=Tables!$F24,'Bid Log'!$P$2:$P$402)))</f>
        <v>0</v>
      </c>
      <c r="O25" s="16">
        <f t="array" ref="O25">COUNT(IF('Bid Log'!$AA$2:$AA$402=Tables!J$8,IF('Bid Log'!$L$2:$L$402=Tables!$F24,'Bid Log'!$A$2:$A$402)))</f>
        <v>0</v>
      </c>
      <c r="P25" s="20">
        <f t="array" ref="P25">SUM(IF('Bid Log'!$AA$2:$AA$402=Tables!J$8,IF('Bid Log'!$L$2:$L$402=Tables!$F24,'Bid Log'!$P$2:$P$402)))</f>
        <v>0</v>
      </c>
      <c r="Q25" s="16">
        <f t="array" ref="Q25">COUNT(IF('Bid Log'!$AA$2:$AA$402=Tables!J$9,IF('Bid Log'!$L$2:$L$402=Tables!$F24,'Bid Log'!$A$2:$A$402)))</f>
        <v>0</v>
      </c>
      <c r="R25" s="20">
        <f t="array" ref="R25">SUM(IF('Bid Log'!$AA$2:$AA$402=Tables!J$9,IF('Bid Log'!$L$2:$L$402=Tables!$F24,'Bid Log'!$P$2:$P$402)))</f>
        <v>0</v>
      </c>
      <c r="S25" s="16">
        <f t="array" ref="S25">COUNT(IF('Bid Log'!$AA$2:$AA$402=Tables!J$10,IF('Bid Log'!$L$2:$L$402=Tables!$F24,'Bid Log'!$A$2:$A$402)))</f>
        <v>0</v>
      </c>
      <c r="T25" s="20">
        <f t="array" ref="T25">SUM(IF('Bid Log'!$AA$2:$AA$402=Tables!J$10,IF('Bid Log'!$L$2:$L$402=Tables!$F24,'Bid Log'!$P$2:$P$402)))</f>
        <v>0</v>
      </c>
      <c r="U25" s="16">
        <f t="array" ref="U25">COUNT(IF('Bid Log'!$AA$2:$AA$402=Tables!#REF!,IF('Bid Log'!$L$2:$L$402=Tables!$F24,'Bid Log'!$A$2:$A$402)))</f>
        <v>0</v>
      </c>
      <c r="V25" s="20" t="e">
        <f t="array" ref="V25">SUM(IF('Bid Log'!$AA$2:$AA$402=Tables!#REF!,IF('Bid Log'!$L$2:$L$402=Tables!$F24,'Bid Log'!$P$2:$P$402)))</f>
        <v>#REF!</v>
      </c>
      <c r="W25" s="34" t="e">
        <f t="shared" si="21"/>
        <v>#DIV/0!</v>
      </c>
      <c r="X25" s="34" t="e">
        <f t="shared" si="22"/>
        <v>#DIV/0!</v>
      </c>
      <c r="Y25" s="20">
        <f t="array" ref="Y25">SUM(IF('Bid Log'!$L$2:$L$402=Tables!$F24,'Bid Log'!$Z$2:$Z$402))</f>
        <v>0</v>
      </c>
      <c r="Z25" s="34" t="e">
        <f t="shared" si="23"/>
        <v>#DIV/0!</v>
      </c>
      <c r="AA25" s="20">
        <f t="array" ref="AA25">SUM(IF('Bid Log'!$L$2:$L$402=Tables!$F24,'Bid Log'!$AI$2:$AI$402))</f>
        <v>0</v>
      </c>
      <c r="AB25" s="34" t="e">
        <f t="shared" si="24"/>
        <v>#DIV/0!</v>
      </c>
      <c r="AC25" s="20"/>
    </row>
    <row r="26" spans="1:29" s="21" customFormat="1">
      <c r="A26" s="13" t="str">
        <f>(Tables!F25)</f>
        <v>Daniel</v>
      </c>
      <c r="B26" s="18">
        <f t="array" ref="B26">COUNT(IF('Bid Log'!$L$2:$L$402=Tables!$F25,'Bid Log'!$A$2:$A$402))</f>
        <v>0</v>
      </c>
      <c r="C26" s="20">
        <f t="array" ref="C26">SUM(IF('Bid Log'!$L$2:$L$402=Tables!$F25,'Bid Log'!$P$2:$P$402))</f>
        <v>0</v>
      </c>
      <c r="D26" s="18">
        <f t="array" ref="D26">COUNT(IF('Bid Log'!$AA$2:$AA$402=Tables!J$3,IF('Bid Log'!$L$2:$L$402=Tables!$F25,'Bid Log'!$A$2:$A$402)))</f>
        <v>0</v>
      </c>
      <c r="E26" s="20">
        <f t="array" ref="E26">SUM(IF('Bid Log'!$AA$2:$AA$402=Tables!J$3,IF('Bid Log'!$L$2:$L$402=Tables!$F25,'Bid Log'!$P$2:$P$402)))</f>
        <v>0</v>
      </c>
      <c r="F26" s="20">
        <f t="array" ref="F26">SUM(IF('Bid Log'!$AA$2:$AA$402=Tables!J$3,IF('Bid Log'!$L$2:$L$402=Tables!$F25,'Bid Log'!$AH$2:$AH$402)))</f>
        <v>0</v>
      </c>
      <c r="G26" s="16">
        <f t="array" ref="G26">COUNT(IF('Bid Log'!$AA$2:$AA$402=Tables!J$4,IF('Bid Log'!$L$2:$L$402=Tables!$F25,'Bid Log'!$A$2:$A$402)))</f>
        <v>0</v>
      </c>
      <c r="H26" s="20">
        <f t="array" ref="H26">SUM(IF('Bid Log'!$AA$2:$AA$402=Tables!J$4,IF('Bid Log'!$L$2:$L$402=Tables!$F25,'Bid Log'!$P$2:$P$402)))</f>
        <v>0</v>
      </c>
      <c r="I26" s="16">
        <f t="array" ref="I26">COUNT(IF('Bid Log'!$AA$2:$AA$402=Tables!J$5,IF('Bid Log'!$L$2:$L$402=Tables!$F25,'Bid Log'!$A$2:$A$402)))</f>
        <v>0</v>
      </c>
      <c r="J26" s="20">
        <f t="array" ref="J26">SUM(IF('Bid Log'!$AA$2:$AA$402=Tables!J$5,IF('Bid Log'!$L$2:$L$402=Tables!$F25,'Bid Log'!$P$2:$P$402)))</f>
        <v>0</v>
      </c>
      <c r="K26" s="16">
        <f t="array" ref="K26">COUNT(IF('Bid Log'!$AA$2:$AA$402=Tables!J$6,IF('Bid Log'!$L$2:$L$402=Tables!$F25,'Bid Log'!$A$2:$A$402)))</f>
        <v>0</v>
      </c>
      <c r="L26" s="20">
        <f t="array" ref="L26">SUM(IF('Bid Log'!$AA$2:$AA$402=Tables!J$6,IF('Bid Log'!$L$2:$L$402=Tables!$F25,'Bid Log'!$P$2:$P$402)))</f>
        <v>0</v>
      </c>
      <c r="M26" s="16">
        <f t="array" ref="M26">COUNT(IF('Bid Log'!$AA$2:$AA$402=Tables!J$7,IF('Bid Log'!$L$2:$L$402=Tables!$F25,'Bid Log'!$A$2:$A$402)))</f>
        <v>0</v>
      </c>
      <c r="N26" s="20">
        <f t="array" ref="N26">SUM(IF('Bid Log'!$AA$2:$AA$402=Tables!J$7,IF('Bid Log'!$L$2:$L$402=Tables!$F25,'Bid Log'!$P$2:$P$402)))</f>
        <v>0</v>
      </c>
      <c r="O26" s="16">
        <f t="array" ref="O26">COUNT(IF('Bid Log'!$AA$2:$AA$402=Tables!J$8,IF('Bid Log'!$L$2:$L$402=Tables!$F25,'Bid Log'!$A$2:$A$402)))</f>
        <v>0</v>
      </c>
      <c r="P26" s="20">
        <f t="array" ref="P26">SUM(IF('Bid Log'!$AA$2:$AA$402=Tables!J$8,IF('Bid Log'!$L$2:$L$402=Tables!$F25,'Bid Log'!$P$2:$P$402)))</f>
        <v>0</v>
      </c>
      <c r="Q26" s="16">
        <f t="array" ref="Q26">COUNT(IF('Bid Log'!$AA$2:$AA$402=Tables!J$9,IF('Bid Log'!$L$2:$L$402=Tables!$F25,'Bid Log'!$A$2:$A$402)))</f>
        <v>0</v>
      </c>
      <c r="R26" s="20">
        <f t="array" ref="R26">SUM(IF('Bid Log'!$AA$2:$AA$402=Tables!J$9,IF('Bid Log'!$L$2:$L$402=Tables!$F25,'Bid Log'!$P$2:$P$402)))</f>
        <v>0</v>
      </c>
      <c r="S26" s="16">
        <f t="array" ref="S26">COUNT(IF('Bid Log'!$AA$2:$AA$402=Tables!J$10,IF('Bid Log'!$L$2:$L$402=Tables!$F25,'Bid Log'!$A$2:$A$402)))</f>
        <v>0</v>
      </c>
      <c r="T26" s="20">
        <f t="array" ref="T26">SUM(IF('Bid Log'!$AA$2:$AA$402=Tables!J$10,IF('Bid Log'!$L$2:$L$402=Tables!$F25,'Bid Log'!$P$2:$P$402)))</f>
        <v>0</v>
      </c>
      <c r="U26" s="16">
        <f t="array" ref="U26">COUNT(IF('Bid Log'!$AA$2:$AA$402=Tables!#REF!,IF('Bid Log'!$L$2:$L$402=Tables!$F25,'Bid Log'!$A$2:$A$402)))</f>
        <v>0</v>
      </c>
      <c r="V26" s="20" t="e">
        <f t="array" ref="V26">SUM(IF('Bid Log'!$AA$2:$AA$402=Tables!#REF!,IF('Bid Log'!$L$2:$L$402=Tables!$F25,'Bid Log'!$P$2:$P$402)))</f>
        <v>#REF!</v>
      </c>
      <c r="W26" s="34" t="e">
        <f>SUM(D26/B26)</f>
        <v>#DIV/0!</v>
      </c>
      <c r="X26" s="34" t="e">
        <f>SUM(E26/C26)</f>
        <v>#DIV/0!</v>
      </c>
      <c r="Y26" s="20">
        <f t="array" ref="Y26">SUM(IF('Bid Log'!$L$2:$L$402=Tables!$F25,'Bid Log'!$Z$2:$Z$402))</f>
        <v>0</v>
      </c>
      <c r="Z26" s="34" t="e">
        <f>SUM(Y26/C26)</f>
        <v>#DIV/0!</v>
      </c>
      <c r="AA26" s="20">
        <f t="array" ref="AA26">SUM(IF('Bid Log'!$L$2:$L$402=Tables!$F25,'Bid Log'!$AI$2:$AI$402))</f>
        <v>0</v>
      </c>
      <c r="AB26" s="34" t="e">
        <f t="shared" ref="AB26:AB27" si="25">SUM(AA26/E26)</f>
        <v>#DIV/0!</v>
      </c>
      <c r="AC26" s="20"/>
    </row>
    <row r="27" spans="1:29">
      <c r="A27" s="27"/>
      <c r="B27" s="28">
        <f t="shared" ref="B27:V27" si="26">SUM(B3:B26)</f>
        <v>395</v>
      </c>
      <c r="C27" s="28">
        <f t="shared" si="26"/>
        <v>79632421.370000005</v>
      </c>
      <c r="D27" s="28">
        <f t="shared" si="26"/>
        <v>135</v>
      </c>
      <c r="E27" s="28">
        <f t="shared" si="26"/>
        <v>33601642</v>
      </c>
      <c r="F27" s="28">
        <f t="shared" si="26"/>
        <v>0</v>
      </c>
      <c r="G27" s="28">
        <f t="shared" si="26"/>
        <v>11</v>
      </c>
      <c r="H27" s="28">
        <f t="shared" si="26"/>
        <v>3919632</v>
      </c>
      <c r="I27" s="28">
        <f t="shared" si="26"/>
        <v>152</v>
      </c>
      <c r="J27" s="28">
        <f t="shared" si="26"/>
        <v>39586107.369999997</v>
      </c>
      <c r="K27" s="28">
        <f t="shared" si="26"/>
        <v>2</v>
      </c>
      <c r="L27" s="28">
        <f t="shared" si="26"/>
        <v>16252</v>
      </c>
      <c r="M27" s="28">
        <f t="shared" si="26"/>
        <v>23</v>
      </c>
      <c r="N27" s="28">
        <f t="shared" si="26"/>
        <v>577947</v>
      </c>
      <c r="O27" s="28">
        <f t="shared" si="26"/>
        <v>14</v>
      </c>
      <c r="P27" s="28">
        <f t="shared" si="26"/>
        <v>1171721</v>
      </c>
      <c r="Q27" s="28">
        <f t="shared" si="26"/>
        <v>0</v>
      </c>
      <c r="R27" s="28">
        <f t="shared" si="26"/>
        <v>0</v>
      </c>
      <c r="S27" s="28">
        <f t="shared" si="26"/>
        <v>11</v>
      </c>
      <c r="T27" s="28">
        <f t="shared" si="26"/>
        <v>8000</v>
      </c>
      <c r="U27" s="28">
        <f t="shared" si="26"/>
        <v>0</v>
      </c>
      <c r="V27" s="28" t="e">
        <f t="shared" si="26"/>
        <v>#REF!</v>
      </c>
      <c r="W27" s="38">
        <f t="shared" si="10"/>
        <v>0.34177215189873417</v>
      </c>
      <c r="X27" s="38">
        <f t="shared" si="20"/>
        <v>0.42195931533809644</v>
      </c>
      <c r="Y27" s="29">
        <f>SUM(Y3:Y26)</f>
        <v>0</v>
      </c>
      <c r="Z27" s="38">
        <f t="shared" si="12"/>
        <v>0</v>
      </c>
      <c r="AA27" s="29">
        <f>SUM(AA3:AA26)</f>
        <v>0</v>
      </c>
      <c r="AB27" s="38">
        <f t="shared" si="25"/>
        <v>0</v>
      </c>
      <c r="AC27" s="29"/>
    </row>
    <row r="28" spans="1:29">
      <c r="A28" s="17" t="str">
        <f>Tables!G2</f>
        <v>Department</v>
      </c>
      <c r="C28" s="20"/>
      <c r="E28" s="20"/>
      <c r="F28" s="20"/>
      <c r="H28" s="20"/>
      <c r="J28" s="20"/>
      <c r="L28" s="20"/>
      <c r="N28" s="20"/>
      <c r="P28" s="20"/>
      <c r="R28" s="20"/>
      <c r="T28" s="20"/>
      <c r="V28" s="20"/>
      <c r="W28" s="20"/>
    </row>
    <row r="29" spans="1:29">
      <c r="A29" s="13" t="str">
        <f>Tables!G3</f>
        <v>Est.</v>
      </c>
      <c r="B29" s="18">
        <f t="array" ref="B29">COUNT(IF('Bid Log'!$M$2:$M$402=Tables!$G3,'Bid Log'!$A$2:$A$402))</f>
        <v>114</v>
      </c>
      <c r="C29" s="20">
        <f t="array" ref="C29">SUM(IF('Bid Log'!$M$2:$M$402=Tables!$G3,'Bid Log'!$P$2:$P$402))</f>
        <v>71463899</v>
      </c>
      <c r="D29" s="18">
        <f t="array" ref="D29">COUNT(IF('Bid Log'!$AA$2:$AA$402=Tables!J$3,IF('Bid Log'!$M$2:$M$402=Tables!$G3,'Bid Log'!$A$2:$A$402)))</f>
        <v>18</v>
      </c>
      <c r="E29" s="20">
        <f t="array" ref="E29">SUM(IF('Bid Log'!$AA$2:$AA$402=Tables!J$3,IF('Bid Log'!$M$2:$M$402=Tables!$G3,'Bid Log'!$P$2:$P$402)))</f>
        <v>32327783</v>
      </c>
      <c r="F29" s="20">
        <f t="array" ref="F29">SUM(IF('Bid Log'!$AA$2:$AA$402=Tables!J$3,IF('Bid Log'!$M$2:$M$402=Tables!$G3,'Bid Log'!$AH$2:$AH$402)))</f>
        <v>0</v>
      </c>
      <c r="G29" s="16">
        <f t="array" ref="G29">COUNT(IF('Bid Log'!$AA$2:$AA$402=Tables!J$4,IF('Bid Log'!$M$2:$M$402=Tables!$G3,'Bid Log'!$A$2:$A$402)))</f>
        <v>8</v>
      </c>
      <c r="H29" s="20">
        <f t="array" ref="H29">SUM(IF('Bid Log'!$AA$2:$AA$402=Tables!J$4,IF('Bid Log'!$M$2:$M$402=Tables!$G3,'Bid Log'!$P$2:$P$402)))</f>
        <v>3747602</v>
      </c>
      <c r="I29" s="16">
        <f t="array" ref="I29">COUNT(IF('Bid Log'!$AA$2:$AA$402=Tables!J$5,IF('Bid Log'!$M$2:$M$402=Tables!$G3,'Bid Log'!$A$2:$A$402)))</f>
        <v>56</v>
      </c>
      <c r="J29" s="20">
        <f t="array" ref="J29">SUM(IF('Bid Log'!$AA$2:$AA$402=Tables!J$5,IF('Bid Log'!$M$2:$M$402=Tables!$G3,'Bid Log'!$P$2:$P$402)))</f>
        <v>33642585</v>
      </c>
      <c r="K29" s="16">
        <f t="array" ref="K29">COUNT(IF('Bid Log'!$AA$2:$AA$402=Tables!J$6,IF('Bid Log'!$M$2:$M$402=Tables!$G3,'Bid Log'!$A$2:$A$402)))</f>
        <v>0</v>
      </c>
      <c r="L29" s="20">
        <f t="array" ref="L29">SUM(IF('Bid Log'!$AA$2:$AA$402=Tables!J$6,IF('Bid Log'!$M$2:$M$402=Tables!$G3,'Bid Log'!$P$2:$P$402)))</f>
        <v>0</v>
      </c>
      <c r="M29" s="16">
        <f t="array" ref="M29">COUNT(IF('Bid Log'!$AA$2:$AA$402=Tables!J$7,IF('Bid Log'!$M$2:$M$402=Tables!$G3,'Bid Log'!$A$2:$A$402)))</f>
        <v>3</v>
      </c>
      <c r="N29" s="20">
        <f t="array" ref="N29">SUM(IF('Bid Log'!$AA$2:$AA$402=Tables!J$7,IF('Bid Log'!$M$2:$M$402=Tables!$G3,'Bid Log'!$P$2:$P$402)))</f>
        <v>68823</v>
      </c>
      <c r="O29" s="16">
        <f t="array" ref="O29">COUNT(IF('Bid Log'!$AA$2:$AA$402=Tables!J$8,IF('Bid Log'!$M$2:$M$402=Tables!$G3,'Bid Log'!$A$2:$A$402)))</f>
        <v>9</v>
      </c>
      <c r="P29" s="20">
        <f t="array" ref="P29">SUM(IF('Bid Log'!$AA$2:$AA$402=Tables!J$8,IF('Bid Log'!$M$2:$M$402=Tables!$G3,'Bid Log'!$P$2:$P$402)))</f>
        <v>984613</v>
      </c>
      <c r="Q29" s="16">
        <f t="array" ref="Q29">COUNT(IF('Bid Log'!$AA$2:$AA$402=Tables!J$9,IF('Bid Log'!$M$2:$M$402=Tables!$G3,'Bid Log'!$A$2:$A$402)))</f>
        <v>0</v>
      </c>
      <c r="R29" s="20">
        <f t="array" ref="R29">SUM(IF('Bid Log'!$AA$2:$AA$402=Tables!J$9,IF('Bid Log'!$M$2:$M$402=Tables!$G3,'Bid Log'!$P$2:$P$402)))</f>
        <v>0</v>
      </c>
      <c r="S29" s="16">
        <f t="array" ref="S29">COUNT(IF('Bid Log'!$AA$2:$AA$402=Tables!J$10,IF('Bid Log'!$M$2:$M$402=Tables!$G3,'Bid Log'!$A$2:$A$402)))</f>
        <v>6</v>
      </c>
      <c r="T29" s="20">
        <f t="array" ref="T29">SUM(IF('Bid Log'!$AA$2:$AA$402=Tables!J$10,IF('Bid Log'!$M$2:$M$402=Tables!$G3,'Bid Log'!$P$2:$P$402)))</f>
        <v>0</v>
      </c>
      <c r="U29" s="16">
        <f t="array" ref="U29">COUNT(IF('Bid Log'!$AA$2:$AA$402=Tables!#REF!,IF('Bid Log'!$M$2:$M$402=Tables!$G3,'Bid Log'!$A$2:$A$402)))</f>
        <v>0</v>
      </c>
      <c r="V29" s="20" t="e">
        <f t="array" ref="V29">SUM(IF('Bid Log'!$AA$2:$AA$402=Tables!#REF!,IF('Bid Log'!$M$2:$M$402=Tables!$G3,'Bid Log'!$P$2:$P$402)))</f>
        <v>#REF!</v>
      </c>
      <c r="W29" s="34">
        <f t="shared" ref="W29:X33" si="27">SUM(D29/B29)</f>
        <v>0.15789473684210525</v>
      </c>
      <c r="X29" s="34">
        <f t="shared" si="27"/>
        <v>0.4523652284911015</v>
      </c>
      <c r="Y29" s="20">
        <f t="array" ref="Y29">SUM(IF('Bid Log'!$M$2:$M$402=Tables!$G3,'Bid Log'!$Z$2:$Z$402))</f>
        <v>0</v>
      </c>
      <c r="Z29" s="34">
        <f>SUM(Y29/C29)</f>
        <v>0</v>
      </c>
      <c r="AA29" s="20">
        <f t="array" ref="AA29">SUM(IF('Bid Log'!$M$2:$M$402=Tables!$G3,'Bid Log'!$AI$2:$AI$402))</f>
        <v>0</v>
      </c>
      <c r="AB29" s="34" t="e">
        <f>SUM(AA29/F29)</f>
        <v>#DIV/0!</v>
      </c>
    </row>
    <row r="30" spans="1:29">
      <c r="A30" s="13" t="str">
        <f>Tables!G4</f>
        <v>P.M.</v>
      </c>
      <c r="B30" s="18">
        <f t="array" ref="B30">COUNT(IF('Bid Log'!$M$2:$M$402=Tables!$G4,'Bid Log'!$A$2:$A$402))</f>
        <v>12</v>
      </c>
      <c r="C30" s="20">
        <f t="array" ref="C30">SUM(IF('Bid Log'!$M$2:$M$402=Tables!$G4,'Bid Log'!$P$2:$P$402))</f>
        <v>572460</v>
      </c>
      <c r="D30" s="18">
        <f t="array" ref="D30">COUNT(IF('Bid Log'!$AA$2:$AA$402=Tables!J$3,IF('Bid Log'!$M$2:$M$402=Tables!$G4,'Bid Log'!$A$2:$A$402)))</f>
        <v>0</v>
      </c>
      <c r="E30" s="20">
        <f t="array" ref="E30">SUM(IF('Bid Log'!$AA$2:$AA$402=Tables!J$3,IF('Bid Log'!$M$2:$M$402=Tables!$G4,'Bid Log'!$P$2:$P$402)))</f>
        <v>0</v>
      </c>
      <c r="F30" s="20">
        <f t="array" ref="F30">SUM(IF('Bid Log'!$AA$2:$AA$402=Tables!J$3,IF('Bid Log'!$M$2:$M$402=Tables!$G4,'Bid Log'!$AH$2:$AH$402)))</f>
        <v>0</v>
      </c>
      <c r="G30" s="16">
        <f t="array" ref="G30">COUNT(IF('Bid Log'!$AA$2:$AA$402=Tables!J$4,IF('Bid Log'!$M$2:$M$402=Tables!$G4,'Bid Log'!$A$2:$A$402)))</f>
        <v>0</v>
      </c>
      <c r="H30" s="20">
        <f t="array" ref="H30">SUM(IF('Bid Log'!$AA$2:$AA$402=Tables!J$4,IF('Bid Log'!$M$2:$M$402=Tables!$G4,'Bid Log'!$P$2:$P$402)))</f>
        <v>0</v>
      </c>
      <c r="I30" s="16">
        <f t="array" ref="I30">COUNT(IF('Bid Log'!$AA$2:$AA$402=Tables!J$5,IF('Bid Log'!$M$2:$M$402=Tables!$G4,'Bid Log'!$A$2:$A$402)))</f>
        <v>7</v>
      </c>
      <c r="J30" s="20">
        <f t="array" ref="J30">SUM(IF('Bid Log'!$AA$2:$AA$402=Tables!J$5,IF('Bid Log'!$M$2:$M$402=Tables!$G4,'Bid Log'!$P$2:$P$402)))</f>
        <v>531405</v>
      </c>
      <c r="K30" s="16">
        <f t="array" ref="K30">COUNT(IF('Bid Log'!$AA$2:$AA$402=Tables!J$6,IF('Bid Log'!$M$2:$M$402=Tables!$G4,'Bid Log'!$A$2:$A$402)))</f>
        <v>0</v>
      </c>
      <c r="L30" s="20">
        <f t="array" ref="L30">SUM(IF('Bid Log'!$AA$2:$AA$402=Tables!J$6,IF('Bid Log'!$M$2:$M$402=Tables!$G4,'Bid Log'!$P$2:$P$402)))</f>
        <v>0</v>
      </c>
      <c r="M30" s="16">
        <f t="array" ref="M30">COUNT(IF('Bid Log'!$AA$2:$AA$402=Tables!J$7,IF('Bid Log'!$M$2:$M$402=Tables!$G4,'Bid Log'!$A$2:$A$402)))</f>
        <v>0</v>
      </c>
      <c r="N30" s="20">
        <f t="array" ref="N30">SUM(IF('Bid Log'!$AA$2:$AA$402=Tables!J$7,IF('Bid Log'!$M$2:$M$402=Tables!$G4,'Bid Log'!$P$2:$P$402)))</f>
        <v>0</v>
      </c>
      <c r="O30" s="16">
        <f t="array" ref="O30">COUNT(IF('Bid Log'!$AA$2:$AA$402=Tables!J$8,IF('Bid Log'!$M$2:$M$402=Tables!$G4,'Bid Log'!$A$2:$A$402)))</f>
        <v>0</v>
      </c>
      <c r="P30" s="20">
        <f t="array" ref="P30">SUM(IF('Bid Log'!$AA$2:$AA$402=Tables!J$8,IF('Bid Log'!$M$2:$M$402=Tables!$G4,'Bid Log'!$P$2:$P$402)))</f>
        <v>0</v>
      </c>
      <c r="Q30" s="16">
        <f t="array" ref="Q30">COUNT(IF('Bid Log'!$AA$2:$AA$402=Tables!J$9,IF('Bid Log'!$M$2:$M$402=Tables!$G4,'Bid Log'!$A$2:$A$402)))</f>
        <v>0</v>
      </c>
      <c r="R30" s="20">
        <f t="array" ref="R30">SUM(IF('Bid Log'!$AA$2:$AA$402=Tables!J$9,IF('Bid Log'!$M$2:$M$402=Tables!$G4,'Bid Log'!$P$2:$P$402)))</f>
        <v>0</v>
      </c>
      <c r="S30" s="16">
        <f t="array" ref="S30">COUNT(IF('Bid Log'!$AA$2:$AA$402=Tables!J$10,IF('Bid Log'!$M$2:$M$402=Tables!$G4,'Bid Log'!$A$2:$A$402)))</f>
        <v>1</v>
      </c>
      <c r="T30" s="20">
        <f t="array" ref="T30">SUM(IF('Bid Log'!$AA$2:$AA$402=Tables!J$10,IF('Bid Log'!$M$2:$M$402=Tables!$G4,'Bid Log'!$P$2:$P$402)))</f>
        <v>0</v>
      </c>
      <c r="U30" s="16">
        <f t="array" ref="U30">COUNT(IF('Bid Log'!$AA$2:$AA$402=Tables!#REF!,IF('Bid Log'!$M$2:$M$402=Tables!$G4,'Bid Log'!$A$2:$A$402)))</f>
        <v>0</v>
      </c>
      <c r="V30" s="20" t="e">
        <f t="array" ref="V30">SUM(IF('Bid Log'!$AA$2:$AA$402=Tables!#REF!,IF('Bid Log'!$M$2:$M$402=Tables!$G4,'Bid Log'!$P$2:$P$402)))</f>
        <v>#REF!</v>
      </c>
      <c r="W30" s="34">
        <f>SUM(D30/B30)</f>
        <v>0</v>
      </c>
      <c r="X30" s="34">
        <f>SUM(E30/C30)</f>
        <v>0</v>
      </c>
      <c r="Y30" s="20">
        <f t="array" ref="Y30">SUM(IF('Bid Log'!$M$2:$M$402=Tables!$G2,'Bid Log'!$Z$2:$Z$402))</f>
        <v>0</v>
      </c>
      <c r="Z30" s="34">
        <f>SUM(Y30/C30)</f>
        <v>0</v>
      </c>
      <c r="AA30" s="20">
        <f t="array" ref="AA30">SUM(IF('Bid Log'!$M$2:$M$402=Tables!$G2,'Bid Log'!$AI$2:$AI$402))</f>
        <v>0</v>
      </c>
      <c r="AB30" s="34" t="e">
        <f>SUM(AA30/F30)</f>
        <v>#DIV/0!</v>
      </c>
    </row>
    <row r="31" spans="1:29">
      <c r="A31" s="13" t="str">
        <f>Tables!G5</f>
        <v>S.P.</v>
      </c>
      <c r="B31" s="18">
        <f t="array" ref="B31">COUNT(IF('Bid Log'!$M$2:$M$402=Tables!$G5,'Bid Log'!$A$2:$A$402))</f>
        <v>268</v>
      </c>
      <c r="C31" s="20">
        <f t="array" ref="C31">SUM(IF('Bid Log'!$M$2:$M$402=Tables!$G5,'Bid Log'!$P$2:$P$402))</f>
        <v>7618777.3700000001</v>
      </c>
      <c r="D31" s="18">
        <f t="array" ref="D31">COUNT(IF('Bid Log'!$AA$2:$AA$402=Tables!J$3,IF('Bid Log'!$M$2:$M$402=Tables!$G5,'Bid Log'!$A$2:$A$402)))</f>
        <v>117</v>
      </c>
      <c r="E31" s="20">
        <f t="array" ref="E31">SUM(IF('Bid Log'!$AA$2:$AA$402=Tables!J$3,IF('Bid Log'!$M$2:$M$402=Tables!$G5,'Bid Log'!$P$2:$P$402)))</f>
        <v>1273859</v>
      </c>
      <c r="F31" s="20">
        <f t="array" ref="F31">SUM(IF('Bid Log'!$AA$2:$AA$402=Tables!J$3,IF('Bid Log'!$M$2:$M$402=Tables!$G5,'Bid Log'!$AH$2:$AH$402)))</f>
        <v>0</v>
      </c>
      <c r="G31" s="16">
        <f t="array" ref="G31">COUNT(IF('Bid Log'!$AA$2:$AA$402=Tables!J$4,IF('Bid Log'!$M$2:$M$402=Tables!$G5,'Bid Log'!$A$2:$A$402)))</f>
        <v>3</v>
      </c>
      <c r="H31" s="20">
        <f t="array" ref="H31">SUM(IF('Bid Log'!$AA$2:$AA$402=Tables!J$4,IF('Bid Log'!$M$2:$M$402=Tables!$G5,'Bid Log'!$P$2:$P$402)))</f>
        <v>172030</v>
      </c>
      <c r="I31" s="16">
        <f t="array" ref="I31">COUNT(IF('Bid Log'!$AA$2:$AA$402=Tables!J$5,IF('Bid Log'!$M$2:$M$402=Tables!$G5,'Bid Log'!$A$2:$A$402)))</f>
        <v>90</v>
      </c>
      <c r="J31" s="20">
        <f t="array" ref="J31">SUM(IF('Bid Log'!$AA$2:$AA$402=Tables!J$5,IF('Bid Log'!$M$2:$M$402=Tables!$G5,'Bid Log'!$P$2:$P$402)))</f>
        <v>5443618.3700000001</v>
      </c>
      <c r="K31" s="16">
        <f t="array" ref="K31">COUNT(IF('Bid Log'!$AA$2:$AA$402=Tables!J$6,IF('Bid Log'!$M$2:$M$402=Tables!$G5,'Bid Log'!$A$2:$A$402)))</f>
        <v>2</v>
      </c>
      <c r="L31" s="20">
        <f t="array" ref="L31">SUM(IF('Bid Log'!$AA$2:$AA$402=Tables!J$6,IF('Bid Log'!$M$2:$M$402=Tables!$G5,'Bid Log'!$P$2:$P$402)))</f>
        <v>16252</v>
      </c>
      <c r="M31" s="16">
        <f t="array" ref="M31">COUNT(IF('Bid Log'!$AA$2:$AA$402=Tables!J$7,IF('Bid Log'!$M$2:$M$402=Tables!$G5,'Bid Log'!$A$2:$A$402)))</f>
        <v>20</v>
      </c>
      <c r="N31" s="20">
        <f t="array" ref="N31">SUM(IF('Bid Log'!$AA$2:$AA$402=Tables!J$7,IF('Bid Log'!$M$2:$M$402=Tables!$G5,'Bid Log'!$P$2:$P$402)))</f>
        <v>509124</v>
      </c>
      <c r="O31" s="16">
        <f t="array" ref="O31">COUNT(IF('Bid Log'!$AA$2:$AA$402=Tables!J$8,IF('Bid Log'!$M$2:$M$402=Tables!$G5,'Bid Log'!$A$2:$A$402)))</f>
        <v>5</v>
      </c>
      <c r="P31" s="20">
        <f t="array" ref="P31">SUM(IF('Bid Log'!$AA$2:$AA$402=Tables!J$8,IF('Bid Log'!$M$2:$M$402=Tables!$G5,'Bid Log'!$P$2:$P$402)))</f>
        <v>187108</v>
      </c>
      <c r="Q31" s="16">
        <f t="array" ref="Q31">COUNT(IF('Bid Log'!$AA$2:$AA$402=Tables!J$9,IF('Bid Log'!$M$2:$M$402=Tables!$G5,'Bid Log'!$A$2:$A$402)))</f>
        <v>0</v>
      </c>
      <c r="R31" s="20">
        <f t="array" ref="R31">SUM(IF('Bid Log'!$AA$2:$AA$402=Tables!J$9,IF('Bid Log'!$M$2:$M$402=Tables!$G5,'Bid Log'!$P$2:$P$402)))</f>
        <v>0</v>
      </c>
      <c r="S31" s="16">
        <f t="array" ref="S31">COUNT(IF('Bid Log'!$AA$2:$AA$402=Tables!J$10,IF('Bid Log'!$M$2:$M$402=Tables!$G5,'Bid Log'!$A$2:$A$402)))</f>
        <v>4</v>
      </c>
      <c r="T31" s="20">
        <f t="array" ref="T31">SUM(IF('Bid Log'!$AA$2:$AA$402=Tables!J$10,IF('Bid Log'!$M$2:$M$402=Tables!$G5,'Bid Log'!$P$2:$P$402)))</f>
        <v>8000</v>
      </c>
      <c r="U31" s="16">
        <f t="array" ref="U31">COUNT(IF('Bid Log'!$AA$2:$AA$402=Tables!#REF!,IF('Bid Log'!$M$2:$M$402=Tables!$G5,'Bid Log'!$A$2:$A$402)))</f>
        <v>0</v>
      </c>
      <c r="V31" s="20" t="e">
        <f t="array" ref="V31">SUM(IF('Bid Log'!$AA$2:$AA$402=Tables!#REF!,IF('Bid Log'!$M$2:$M$402=Tables!$G5,'Bid Log'!$P$2:$P$402)))</f>
        <v>#REF!</v>
      </c>
      <c r="W31" s="34">
        <f>SUM(D31/B31)</f>
        <v>0.43656716417910446</v>
      </c>
      <c r="X31" s="34">
        <f>SUM(E31/C31)</f>
        <v>0.16719992436266712</v>
      </c>
      <c r="Y31" s="20">
        <f t="array" ref="Y31">SUM(IF('Bid Log'!$M$2:$M$402=Tables!$G3,'Bid Log'!$Z$2:$Z$402))</f>
        <v>0</v>
      </c>
      <c r="Z31" s="34">
        <f>SUM(Y31/C31)</f>
        <v>0</v>
      </c>
      <c r="AA31" s="20">
        <f t="array" ref="AA31">SUM(IF('Bid Log'!$M$2:$M$402=Tables!$G3,'Bid Log'!$AI$2:$AI$402))</f>
        <v>0</v>
      </c>
      <c r="AB31" s="34" t="e">
        <f>SUM(AA31/F31)</f>
        <v>#DIV/0!</v>
      </c>
    </row>
    <row r="32" spans="1:29">
      <c r="A32" s="13" t="str">
        <f>Tables!G6</f>
        <v>F.A.</v>
      </c>
      <c r="B32" s="18">
        <f t="array" ref="B32">COUNT(IF('Bid Log'!$M$2:$M$402=Tables!$G6,'Bid Log'!$A$2:$A$402))</f>
        <v>0</v>
      </c>
      <c r="C32" s="20">
        <f t="array" ref="C32">SUM(IF('Bid Log'!$M$2:$M$402=Tables!$G6,'Bid Log'!$P$2:$P$402))</f>
        <v>0</v>
      </c>
      <c r="D32" s="18">
        <f t="array" ref="D32">COUNT(IF('Bid Log'!$AA$2:$AA$402=Tables!J$3,IF('Bid Log'!$M$2:$M$402=Tables!$G6,'Bid Log'!$A$2:$A$402)))</f>
        <v>0</v>
      </c>
      <c r="E32" s="20">
        <f t="array" ref="E32">SUM(IF('Bid Log'!$AA$2:$AA$402=Tables!J$3,IF('Bid Log'!$M$2:$M$402=Tables!$G6,'Bid Log'!$P$2:$P$402)))</f>
        <v>0</v>
      </c>
      <c r="F32" s="20">
        <f t="array" ref="F32">SUM(IF('Bid Log'!$AA$2:$AA$402=Tables!J$3,IF('Bid Log'!$M$2:$M$402=Tables!$G6,'Bid Log'!$AH$2:$AH$402)))</f>
        <v>0</v>
      </c>
      <c r="G32" s="16">
        <f t="array" ref="G32">COUNT(IF('Bid Log'!$AA$2:$AA$402=Tables!J$4,IF('Bid Log'!$M$2:$M$402=Tables!$G6,'Bid Log'!$A$2:$A$402)))</f>
        <v>0</v>
      </c>
      <c r="H32" s="20">
        <f t="array" ref="H32">SUM(IF('Bid Log'!$AA$2:$AA$402=Tables!J$4,IF('Bid Log'!$M$2:$M$402=Tables!$G6,'Bid Log'!$P$2:$P$402)))</f>
        <v>0</v>
      </c>
      <c r="I32" s="16">
        <f t="array" ref="I32">COUNT(IF('Bid Log'!$AA$2:$AA$402=Tables!J$5,IF('Bid Log'!$M$2:$M$402=Tables!$G6,'Bid Log'!$A$2:$A$402)))</f>
        <v>0</v>
      </c>
      <c r="J32" s="20">
        <f t="array" ref="J32">SUM(IF('Bid Log'!$AA$2:$AA$402=Tables!J$5,IF('Bid Log'!$M$2:$M$402=Tables!$G6,'Bid Log'!$P$2:$P$402)))</f>
        <v>0</v>
      </c>
      <c r="K32" s="16">
        <f t="array" ref="K32">COUNT(IF('Bid Log'!$AA$2:$AA$402=Tables!J$6,IF('Bid Log'!$M$2:$M$402=Tables!$G6,'Bid Log'!$A$2:$A$402)))</f>
        <v>0</v>
      </c>
      <c r="L32" s="20">
        <f t="array" ref="L32">SUM(IF('Bid Log'!$AA$2:$AA$402=Tables!J$6,IF('Bid Log'!$M$2:$M$402=Tables!$G6,'Bid Log'!$P$2:$P$402)))</f>
        <v>0</v>
      </c>
      <c r="M32" s="16">
        <f t="array" ref="M32">COUNT(IF('Bid Log'!$AA$2:$AA$402=Tables!J$7,IF('Bid Log'!$M$2:$M$402=Tables!$G6,'Bid Log'!$A$2:$A$402)))</f>
        <v>0</v>
      </c>
      <c r="N32" s="20">
        <f t="array" ref="N32">SUM(IF('Bid Log'!$AA$2:$AA$402=Tables!J$7,IF('Bid Log'!$M$2:$M$402=Tables!$G6,'Bid Log'!$P$2:$P$402)))</f>
        <v>0</v>
      </c>
      <c r="O32" s="16">
        <f t="array" ref="O32">COUNT(IF('Bid Log'!$AA$2:$AA$402=Tables!J$8,IF('Bid Log'!$M$2:$M$402=Tables!$G6,'Bid Log'!$A$2:$A$402)))</f>
        <v>0</v>
      </c>
      <c r="P32" s="20">
        <f t="array" ref="P32">SUM(IF('Bid Log'!$AA$2:$AA$402=Tables!J$8,IF('Bid Log'!$M$2:$M$402=Tables!$G6,'Bid Log'!$P$2:$P$402)))</f>
        <v>0</v>
      </c>
      <c r="Q32" s="16">
        <f t="array" ref="Q32">COUNT(IF('Bid Log'!$AA$2:$AA$402=Tables!J$9,IF('Bid Log'!$M$2:$M$402=Tables!$G6,'Bid Log'!$A$2:$A$402)))</f>
        <v>0</v>
      </c>
      <c r="R32" s="20">
        <f t="array" ref="R32">SUM(IF('Bid Log'!$AA$2:$AA$402=Tables!J$9,IF('Bid Log'!$M$2:$M$402=Tables!$G6,'Bid Log'!$P$2:$P$402)))</f>
        <v>0</v>
      </c>
      <c r="S32" s="16">
        <f t="array" ref="S32">COUNT(IF('Bid Log'!$AA$2:$AA$402=Tables!J$10,IF('Bid Log'!$M$2:$M$402=Tables!$G6,'Bid Log'!$A$2:$A$402)))</f>
        <v>0</v>
      </c>
      <c r="T32" s="20">
        <f t="array" ref="T32">SUM(IF('Bid Log'!$AA$2:$AA$402=Tables!J$10,IF('Bid Log'!$M$2:$M$402=Tables!$G6,'Bid Log'!$P$2:$P$402)))</f>
        <v>0</v>
      </c>
      <c r="U32" s="16">
        <f t="array" ref="U32">COUNT(IF('Bid Log'!$AA$2:$AA$402=Tables!#REF!,IF('Bid Log'!$M$2:$M$402=Tables!$G6,'Bid Log'!$A$2:$A$402)))</f>
        <v>0</v>
      </c>
      <c r="V32" s="20" t="e">
        <f t="array" ref="V32">SUM(IF('Bid Log'!$AA$2:$AA$402=Tables!#REF!,IF('Bid Log'!$M$2:$M$402=Tables!$G6,'Bid Log'!$P$2:$P$402)))</f>
        <v>#REF!</v>
      </c>
      <c r="W32" s="35" t="e">
        <f t="shared" si="27"/>
        <v>#DIV/0!</v>
      </c>
      <c r="X32" s="35" t="e">
        <f t="shared" si="27"/>
        <v>#DIV/0!</v>
      </c>
      <c r="Y32" s="20">
        <f t="array" ref="Y32">SUM(IF('Bid Log'!$M$2:$M$402=Tables!$G4,'Bid Log'!$Z$2:$Z$402))</f>
        <v>0</v>
      </c>
      <c r="Z32" s="34" t="e">
        <f>SUM(Y32/C32)</f>
        <v>#DIV/0!</v>
      </c>
      <c r="AA32" s="20">
        <f t="array" ref="AA32">SUM(IF('Bid Log'!$M$2:$M$402=Tables!$G4,'Bid Log'!$AI$2:$AI$402))</f>
        <v>0</v>
      </c>
      <c r="AB32" s="34" t="e">
        <f>SUM(AA32/F32)</f>
        <v>#DIV/0!</v>
      </c>
    </row>
    <row r="33" spans="1:28" s="27" customFormat="1">
      <c r="B33" s="28">
        <f t="shared" ref="B33:T33" si="28">SUM(B29:B32)</f>
        <v>394</v>
      </c>
      <c r="C33" s="29">
        <f t="shared" si="28"/>
        <v>79655136.370000005</v>
      </c>
      <c r="D33" s="28">
        <f t="shared" si="28"/>
        <v>135</v>
      </c>
      <c r="E33" s="29">
        <f t="shared" si="28"/>
        <v>33601642</v>
      </c>
      <c r="F33" s="29">
        <f t="shared" si="28"/>
        <v>0</v>
      </c>
      <c r="G33" s="28">
        <f t="shared" si="28"/>
        <v>11</v>
      </c>
      <c r="H33" s="29">
        <f t="shared" si="28"/>
        <v>3919632</v>
      </c>
      <c r="I33" s="28">
        <f t="shared" si="28"/>
        <v>153</v>
      </c>
      <c r="J33" s="29">
        <f t="shared" si="28"/>
        <v>39617608.369999997</v>
      </c>
      <c r="K33" s="28">
        <f t="shared" si="28"/>
        <v>2</v>
      </c>
      <c r="L33" s="29">
        <f t="shared" si="28"/>
        <v>16252</v>
      </c>
      <c r="M33" s="28">
        <f t="shared" si="28"/>
        <v>23</v>
      </c>
      <c r="N33" s="29">
        <f t="shared" si="28"/>
        <v>577947</v>
      </c>
      <c r="O33" s="28">
        <f t="shared" si="28"/>
        <v>14</v>
      </c>
      <c r="P33" s="29">
        <f t="shared" si="28"/>
        <v>1171721</v>
      </c>
      <c r="Q33" s="28">
        <f t="shared" si="28"/>
        <v>0</v>
      </c>
      <c r="R33" s="29">
        <f t="shared" si="28"/>
        <v>0</v>
      </c>
      <c r="S33" s="28">
        <f t="shared" si="28"/>
        <v>11</v>
      </c>
      <c r="T33" s="29">
        <f t="shared" si="28"/>
        <v>8000</v>
      </c>
      <c r="U33" s="28">
        <f>SUM(U29:U32)</f>
        <v>0</v>
      </c>
      <c r="V33" s="29" t="e">
        <f>SUM(V29:V32)</f>
        <v>#REF!</v>
      </c>
      <c r="W33" s="34">
        <f t="shared" si="27"/>
        <v>0.34263959390862941</v>
      </c>
      <c r="X33" s="34">
        <f t="shared" si="27"/>
        <v>0.42183898655222402</v>
      </c>
      <c r="Y33" s="29">
        <f>SUM(Y29:Y32)</f>
        <v>0</v>
      </c>
      <c r="Z33" s="38">
        <f>SUM(Y33/C33)</f>
        <v>0</v>
      </c>
      <c r="AA33" s="29">
        <f>SUM(AA29:AA32)</f>
        <v>0</v>
      </c>
      <c r="AB33" s="38">
        <f>SUM(AA33/E33)</f>
        <v>0</v>
      </c>
    </row>
    <row r="34" spans="1:28">
      <c r="A34" s="17" t="str">
        <f>Tables!D2</f>
        <v>Bid Type</v>
      </c>
      <c r="C34" s="20"/>
      <c r="E34" s="20"/>
      <c r="F34" s="20"/>
      <c r="H34" s="20"/>
      <c r="J34" s="20"/>
      <c r="L34" s="20"/>
      <c r="N34" s="20"/>
      <c r="P34" s="20"/>
      <c r="R34" s="20"/>
      <c r="T34" s="20"/>
      <c r="V34" s="20"/>
      <c r="W34" s="20"/>
    </row>
    <row r="35" spans="1:28">
      <c r="A35" s="13" t="str">
        <f>Tables!D3</f>
        <v>Negotiated</v>
      </c>
      <c r="B35" s="18">
        <f t="array" ref="B35">COUNT(IF('Bid Log'!$J$2:$J$402=Tables!$D3,'Bid Log'!$A$2:$A$402))</f>
        <v>26</v>
      </c>
      <c r="C35" s="20">
        <f t="array" ref="C35">SUM(IF('Bid Log'!$J$2:$J$402=Tables!$D3,'Bid Log'!$P$2:$P$402))</f>
        <v>521182</v>
      </c>
      <c r="D35" s="18">
        <f t="array" ref="D35">COUNT(IF('Bid Log'!$AA$2:$AA$402=Tables!J$3,IF('Bid Log'!$J$2:$J$402=Tables!$D3,'Bid Log'!$A$2:$A$402)))</f>
        <v>9</v>
      </c>
      <c r="E35" s="20">
        <f t="array" ref="E35">SUM(IF('Bid Log'!$AA$2:$AA$402=Tables!J$3,IF('Bid Log'!$J$2:$J$402=Tables!$D3,'Bid Log'!$P$2:$P$402)))</f>
        <v>69163</v>
      </c>
      <c r="F35" s="20">
        <f t="array" ref="F35">SUM(IF('Bid Log'!$AA$2:$AA$402=Tables!J$3,IF('Bid Log'!$J$2:$J$402=Tables!$D3,'Bid Log'!$AH$2:$AH$402)))</f>
        <v>0</v>
      </c>
      <c r="G35" s="16">
        <f t="array" ref="G35">COUNT(IF('Bid Log'!$AA$2:$AA$402=Tables!J$4,IF('Bid Log'!$J$2:$J$402=Tables!$D3,'Bid Log'!$A$2:$A$402)))</f>
        <v>1</v>
      </c>
      <c r="H35" s="20">
        <f t="array" ref="H35">SUM(IF('Bid Log'!$AA$2:$AA$402=Tables!J$4,IF('Bid Log'!$J$2:$J$402=Tables!$D3,'Bid Log'!$P$2:$P$402)))</f>
        <v>24897</v>
      </c>
      <c r="I35" s="16">
        <f t="array" ref="I35">COUNT(IF('Bid Log'!$AA$2:$AA$402=Tables!J$5,IF('Bid Log'!$J$2:$J$402=Tables!$D3,'Bid Log'!$A$2:$A$402)))</f>
        <v>9</v>
      </c>
      <c r="J35" s="20">
        <f t="array" ref="J35">SUM(IF('Bid Log'!$AA$2:$AA$402=Tables!J$5,IF('Bid Log'!$J$2:$J$402=Tables!$D3,'Bid Log'!$P$2:$P$402)))</f>
        <v>427122</v>
      </c>
      <c r="K35" s="16">
        <f t="array" ref="K35">COUNT(IF('Bid Log'!$AA$2:$AA$402=Tables!J$6,IF('Bid Log'!$J$2:$J$402=Tables!$D3,'Bid Log'!$A$2:$A$402)))</f>
        <v>0</v>
      </c>
      <c r="L35" s="20">
        <f t="array" ref="L35">SUM(IF('Bid Log'!$AA$2:$AA$402=Tables!J$6,IF('Bid Log'!$J$2:$J$402=Tables!$D3,'Bid Log'!$P$2:$P$402)))</f>
        <v>0</v>
      </c>
      <c r="M35" s="16">
        <f t="array" ref="M35">COUNT(IF('Bid Log'!$AA$2:$AA$402=Tables!J$7,IF('Bid Log'!$J$2:$J$402=Tables!$D3,'Bid Log'!$A$2:$A$402)))</f>
        <v>0</v>
      </c>
      <c r="N35" s="20">
        <f t="array" ref="N35">SUM(IF('Bid Log'!$AA$2:$AA$402=Tables!J$7,IF('Bid Log'!$J$2:$J$402=Tables!$D3,'Bid Log'!$P$2:$P$402)))</f>
        <v>0</v>
      </c>
      <c r="O35" s="16">
        <f t="array" ref="O35">COUNT(IF('Bid Log'!$AA$2:$AA$402=Tables!J$8,IF('Bid Log'!$J$2:$J$402=Tables!$D3,'Bid Log'!$A$2:$A$402)))</f>
        <v>0</v>
      </c>
      <c r="P35" s="20">
        <f t="array" ref="P35">SUM(IF('Bid Log'!$AA$2:$AA$402=Tables!J$8,IF('Bid Log'!$J$2:$J$402=Tables!$D3,'Bid Log'!$P$2:$P$402)))</f>
        <v>0</v>
      </c>
      <c r="Q35" s="16">
        <f t="array" ref="Q35">COUNT(IF('Bid Log'!$AA$2:$AA$402=Tables!J$9,IF('Bid Log'!$J$2:$J$402=Tables!$D3,'Bid Log'!$A$2:$A$402)))</f>
        <v>0</v>
      </c>
      <c r="R35" s="20">
        <f t="array" ref="R35">SUM(IF('Bid Log'!$AA$2:$AA$402=Tables!J$9,IF('Bid Log'!$J$2:$J$402=Tables!$D3,'Bid Log'!$P$2:$P$402)))</f>
        <v>0</v>
      </c>
      <c r="S35" s="16">
        <f t="array" ref="S35">COUNT(IF('Bid Log'!$AA$2:$AA$402=Tables!J$10,IF('Bid Log'!$J$2:$J$402=Tables!$D3,'Bid Log'!$A$2:$A$402)))</f>
        <v>0</v>
      </c>
      <c r="T35" s="20">
        <f t="array" ref="T35">SUM(IF('Bid Log'!$AA$2:$AA$402=Tables!J$10,IF('Bid Log'!$J$2:$J$402=Tables!$D3,'Bid Log'!$P$2:$P$402)))</f>
        <v>0</v>
      </c>
      <c r="U35" s="16">
        <f t="array" ref="U35">COUNT(IF('Bid Log'!$AA$2:$AA$402=Tables!#REF!,IF('Bid Log'!$J$2:$J$402=Tables!$D3,'Bid Log'!$A$2:$A$402)))</f>
        <v>0</v>
      </c>
      <c r="V35" s="20" t="e">
        <f t="array" ref="V35">SUM(IF('Bid Log'!$AA$2:$AA$402=Tables!#REF!,IF('Bid Log'!$J$2:$J$402=Tables!$D3,'Bid Log'!$P$2:$P$402)))</f>
        <v>#REF!</v>
      </c>
      <c r="W35" s="34">
        <f t="shared" ref="W35:W40" si="29">SUM(D35/B35)</f>
        <v>0.34615384615384615</v>
      </c>
      <c r="X35" s="34">
        <f t="shared" ref="X35:X40" si="30">SUM(E35/C35)</f>
        <v>0.13270412255219866</v>
      </c>
      <c r="Y35" s="20">
        <f t="array" ref="Y35">SUM(IF('Bid Log'!$J$2:$J$402=Tables!$D3,'Bid Log'!$Z$2:$Z$402))</f>
        <v>0</v>
      </c>
      <c r="Z35" s="34">
        <f t="shared" ref="Z35:Z40" si="31">SUM(Y35/C35)</f>
        <v>0</v>
      </c>
      <c r="AA35" s="20">
        <f t="array" ref="AA35">SUM(IF('Bid Log'!$J$2:$J$402=Tables!$D3,'Bid Log'!$AI$2:$AI$402))</f>
        <v>0</v>
      </c>
      <c r="AB35" s="34" t="e">
        <f>SUM(AA35/F35)</f>
        <v>#DIV/0!</v>
      </c>
    </row>
    <row r="36" spans="1:28">
      <c r="A36" s="13" t="str">
        <f>Tables!D4</f>
        <v>Select Bid List</v>
      </c>
      <c r="B36" s="18">
        <f t="array" ref="B36">COUNT(IF('Bid Log'!$J$2:$J$402=Tables!$D4,'Bid Log'!$A$2:$A$402))</f>
        <v>298</v>
      </c>
      <c r="C36" s="20">
        <f t="array" ref="C36">SUM(IF('Bid Log'!$J$2:$J$402=Tables!$D4,'Bid Log'!$P$2:$P$402))</f>
        <v>60384422.369999997</v>
      </c>
      <c r="D36" s="18">
        <f t="array" ref="D36">COUNT(IF('Bid Log'!$AA$2:$AA$402=Tables!J$3,IF('Bid Log'!$J$2:$J$402=Tables!$D4,'Bid Log'!$A$2:$A$402)))</f>
        <v>116</v>
      </c>
      <c r="E36" s="20">
        <f t="array" ref="E36">SUM(IF('Bid Log'!$AA$2:$AA$402=Tables!J$3,IF('Bid Log'!$J$2:$J$402=Tables!$D4,'Bid Log'!$P$2:$P$402)))</f>
        <v>31980807</v>
      </c>
      <c r="F36" s="20">
        <f t="array" ref="F36">SUM(IF('Bid Log'!$AA$2:$AA$402=Tables!J$3,IF('Bid Log'!$J$2:$J$402=Tables!$D4,'Bid Log'!$AH$2:$AH$402)))</f>
        <v>0</v>
      </c>
      <c r="G36" s="16">
        <f t="array" ref="G36">COUNT(IF('Bid Log'!$AA$2:$AA$402=Tables!J$4,IF('Bid Log'!$J$2:$J$402=Tables!$D4,'Bid Log'!$A$2:$A$402)))</f>
        <v>9</v>
      </c>
      <c r="H36" s="20">
        <f t="array" ref="H36">SUM(IF('Bid Log'!$AA$2:$AA$402=Tables!J$4,IF('Bid Log'!$J$2:$J$402=Tables!$D4,'Bid Log'!$P$2:$P$402)))</f>
        <v>3847850</v>
      </c>
      <c r="I36" s="16">
        <f t="array" ref="I36">COUNT(IF('Bid Log'!$AA$2:$AA$402=Tables!J$5,IF('Bid Log'!$J$2:$J$402=Tables!$D4,'Bid Log'!$A$2:$A$402)))</f>
        <v>106</v>
      </c>
      <c r="J36" s="20">
        <f t="array" ref="J36">SUM(IF('Bid Log'!$AA$2:$AA$402=Tables!J$5,IF('Bid Log'!$J$2:$J$402=Tables!$D4,'Bid Log'!$P$2:$P$402)))</f>
        <v>23321101.370000001</v>
      </c>
      <c r="K36" s="16">
        <f t="array" ref="K36">COUNT(IF('Bid Log'!$AA$2:$AA$402=Tables!J$6,IF('Bid Log'!$J$2:$J$402=Tables!$D4,'Bid Log'!$A$2:$A$402)))</f>
        <v>2</v>
      </c>
      <c r="L36" s="20">
        <f t="array" ref="L36">SUM(IF('Bid Log'!$AA$2:$AA$402=Tables!J$6,IF('Bid Log'!$J$2:$J$402=Tables!$D4,'Bid Log'!$P$2:$P$402)))</f>
        <v>16252</v>
      </c>
      <c r="M36" s="16">
        <f t="array" ref="M36">COUNT(IF('Bid Log'!$AA$2:$AA$402=Tables!J$7,IF('Bid Log'!$J$2:$J$402=Tables!$D4,'Bid Log'!$A$2:$A$402)))</f>
        <v>16</v>
      </c>
      <c r="N36" s="20">
        <f t="array" ref="N36">SUM(IF('Bid Log'!$AA$2:$AA$402=Tables!J$7,IF('Bid Log'!$J$2:$J$402=Tables!$D4,'Bid Log'!$P$2:$P$402)))</f>
        <v>166237</v>
      </c>
      <c r="O36" s="16">
        <f t="array" ref="O36">COUNT(IF('Bid Log'!$AA$2:$AA$402=Tables!J$8,IF('Bid Log'!$J$2:$J$402=Tables!$D4,'Bid Log'!$A$2:$A$402)))</f>
        <v>7</v>
      </c>
      <c r="P36" s="20">
        <f t="array" ref="P36">SUM(IF('Bid Log'!$AA$2:$AA$402=Tables!J$8,IF('Bid Log'!$J$2:$J$402=Tables!$D4,'Bid Log'!$P$2:$P$402)))</f>
        <v>310627</v>
      </c>
      <c r="Q36" s="16">
        <f t="array" ref="Q36">COUNT(IF('Bid Log'!$AA$2:$AA$402=Tables!J$9,IF('Bid Log'!$J$2:$J$402=Tables!$D4,'Bid Log'!$A$2:$A$402)))</f>
        <v>0</v>
      </c>
      <c r="R36" s="20">
        <f t="array" ref="R36">SUM(IF('Bid Log'!$AA$2:$AA$402=Tables!J$9,IF('Bid Log'!$J$2:$J$402=Tables!$D4,'Bid Log'!$P$2:$P$402)))</f>
        <v>0</v>
      </c>
      <c r="S36" s="16">
        <f t="array" ref="S36">COUNT(IF('Bid Log'!$AA$2:$AA$402=Tables!J$10,IF('Bid Log'!$J$2:$J$402=Tables!$D4,'Bid Log'!$A$2:$A$402)))</f>
        <v>9</v>
      </c>
      <c r="T36" s="20">
        <f t="array" ref="T36">SUM(IF('Bid Log'!$AA$2:$AA$402=Tables!J$10,IF('Bid Log'!$J$2:$J$402=Tables!$D4,'Bid Log'!$P$2:$P$402)))</f>
        <v>8000</v>
      </c>
      <c r="U36" s="16">
        <f t="array" ref="U36">COUNT(IF('Bid Log'!$AA$2:$AA$402=Tables!#REF!,IF('Bid Log'!$J$2:$J$402=Tables!$D4,'Bid Log'!$A$2:$A$402)))</f>
        <v>0</v>
      </c>
      <c r="V36" s="20" t="e">
        <f t="array" ref="V36">SUM(IF('Bid Log'!$AA$2:$AA$402=Tables!#REF!,IF('Bid Log'!$J$2:$J$402=Tables!$D4,'Bid Log'!$P$2:$P$402)))</f>
        <v>#REF!</v>
      </c>
      <c r="W36" s="34">
        <f t="shared" si="29"/>
        <v>0.38926174496644295</v>
      </c>
      <c r="X36" s="34">
        <f t="shared" si="30"/>
        <v>0.52962015276126262</v>
      </c>
      <c r="Y36" s="20">
        <f t="array" ref="Y36">SUM(IF('Bid Log'!$J$2:$J$402=Tables!$D4,'Bid Log'!$Z$2:$Z$402))</f>
        <v>0</v>
      </c>
      <c r="Z36" s="34">
        <f t="shared" si="31"/>
        <v>0</v>
      </c>
      <c r="AA36" s="20">
        <f t="array" ref="AA36">SUM(IF('Bid Log'!$J$2:$J$402=Tables!$D4,'Bid Log'!$AI$2:$AI$402))</f>
        <v>0</v>
      </c>
      <c r="AB36" s="34" t="e">
        <f>SUM(AA36/F36)</f>
        <v>#DIV/0!</v>
      </c>
    </row>
    <row r="37" spans="1:28">
      <c r="A37" s="13" t="str">
        <f>Tables!D5</f>
        <v>Competitive</v>
      </c>
      <c r="B37" s="18">
        <f t="array" ref="B37">COUNT(IF('Bid Log'!$J$2:$J$402=Tables!$D5,'Bid Log'!$A$2:$A$402))</f>
        <v>28</v>
      </c>
      <c r="C37" s="20">
        <f t="array" ref="C37">SUM(IF('Bid Log'!$J$2:$J$402=Tables!$D5,'Bid Log'!$P$2:$P$402))</f>
        <v>4759197</v>
      </c>
      <c r="D37" s="18">
        <f t="array" ref="D37">COUNT(IF('Bid Log'!$AA$2:$AA$402=Tables!J$3,IF('Bid Log'!$J$2:$J$402=Tables!$D5,'Bid Log'!$A$2:$A$402)))</f>
        <v>5</v>
      </c>
      <c r="E37" s="20">
        <f t="array" ref="E37">SUM(IF('Bid Log'!$AA$2:$AA$402=Tables!J$3,IF('Bid Log'!$J$2:$J$402=Tables!$D5,'Bid Log'!$P$2:$P$402)))</f>
        <v>744908</v>
      </c>
      <c r="F37" s="20">
        <f t="array" ref="F37">SUM(IF('Bid Log'!$AA$2:$AA$402=Tables!J$3,IF('Bid Log'!$J$2:$J$402=Tables!$D5,'Bid Log'!$AH$2:$AH$402)))</f>
        <v>0</v>
      </c>
      <c r="G37" s="16">
        <f t="array" ref="G37">COUNT(IF('Bid Log'!$AA$2:$AA$402=Tables!J$4,IF('Bid Log'!$J$2:$J$402=Tables!$D5,'Bid Log'!$A$2:$A$402)))</f>
        <v>1</v>
      </c>
      <c r="H37" s="20">
        <f t="array" ref="H37">SUM(IF('Bid Log'!$AA$2:$AA$402=Tables!J$4,IF('Bid Log'!$J$2:$J$402=Tables!$D5,'Bid Log'!$P$2:$P$402)))</f>
        <v>46885</v>
      </c>
      <c r="I37" s="16">
        <f t="array" ref="I37">COUNT(IF('Bid Log'!$AA$2:$AA$402=Tables!J$5,IF('Bid Log'!$J$2:$J$402=Tables!$D5,'Bid Log'!$A$2:$A$402)))</f>
        <v>17</v>
      </c>
      <c r="J37" s="20">
        <f t="array" ref="J37">SUM(IF('Bid Log'!$AA$2:$AA$402=Tables!J$5,IF('Bid Log'!$J$2:$J$402=Tables!$D5,'Bid Log'!$P$2:$P$402)))</f>
        <v>3679162</v>
      </c>
      <c r="K37" s="16">
        <f t="array" ref="K37">COUNT(IF('Bid Log'!$AA$2:$AA$402=Tables!J$6,IF('Bid Log'!$J$2:$J$402=Tables!$D5,'Bid Log'!$A$2:$A$402)))</f>
        <v>0</v>
      </c>
      <c r="L37" s="20">
        <f t="array" ref="L37">SUM(IF('Bid Log'!$AA$2:$AA$402=Tables!J$6,IF('Bid Log'!$J$2:$J$402=Tables!$D5,'Bid Log'!$P$2:$P$402)))</f>
        <v>0</v>
      </c>
      <c r="M37" s="16">
        <f t="array" ref="M37">COUNT(IF('Bid Log'!$AA$2:$AA$402=Tables!J$7,IF('Bid Log'!$J$2:$J$402=Tables!$D5,'Bid Log'!$A$2:$A$402)))</f>
        <v>1</v>
      </c>
      <c r="N37" s="20">
        <f t="array" ref="N37">SUM(IF('Bid Log'!$AA$2:$AA$402=Tables!J$7,IF('Bid Log'!$J$2:$J$402=Tables!$D5,'Bid Log'!$P$2:$P$402)))</f>
        <v>3887</v>
      </c>
      <c r="O37" s="16">
        <f t="array" ref="O37">COUNT(IF('Bid Log'!$AA$2:$AA$402=Tables!J$8,IF('Bid Log'!$J$2:$J$402=Tables!$D5,'Bid Log'!$A$2:$A$402)))</f>
        <v>1</v>
      </c>
      <c r="P37" s="20">
        <f t="array" ref="P37">SUM(IF('Bid Log'!$AA$2:$AA$402=Tables!J$8,IF('Bid Log'!$J$2:$J$402=Tables!$D5,'Bid Log'!$P$2:$P$402)))</f>
        <v>284355</v>
      </c>
      <c r="Q37" s="16">
        <f t="array" ref="Q37">COUNT(IF('Bid Log'!$AA$2:$AA$402=Tables!J$9,IF('Bid Log'!$J$2:$J$402=Tables!$D5,'Bid Log'!$A$2:$A$402)))</f>
        <v>0</v>
      </c>
      <c r="R37" s="20">
        <f t="array" ref="R37">SUM(IF('Bid Log'!$AA$2:$AA$402=Tables!J$9,IF('Bid Log'!$J$2:$J$402=Tables!$D5,'Bid Log'!$P$2:$P$402)))</f>
        <v>0</v>
      </c>
      <c r="S37" s="16">
        <f t="array" ref="S37">COUNT(IF('Bid Log'!$AA$2:$AA$402=Tables!J$10,IF('Bid Log'!$J$2:$J$402=Tables!$D5,'Bid Log'!$A$2:$A$402)))</f>
        <v>1</v>
      </c>
      <c r="T37" s="20">
        <f t="array" ref="T37">SUM(IF('Bid Log'!$AA$2:$AA$402=Tables!J$10,IF('Bid Log'!$J$2:$J$402=Tables!$D5,'Bid Log'!$P$2:$P$402)))</f>
        <v>0</v>
      </c>
      <c r="U37" s="16">
        <f t="array" ref="U37">COUNT(IF('Bid Log'!$AA$2:$AA$402=Tables!#REF!,IF('Bid Log'!$J$2:$J$402=Tables!$D5,'Bid Log'!$A$2:$A$402)))</f>
        <v>0</v>
      </c>
      <c r="V37" s="20" t="e">
        <f t="array" ref="V37">SUM(IF('Bid Log'!$AA$2:$AA$402=Tables!#REF!,IF('Bid Log'!$J$2:$J$402=Tables!$D5,'Bid Log'!$P$2:$P$402)))</f>
        <v>#REF!</v>
      </c>
      <c r="W37" s="34">
        <f t="shared" si="29"/>
        <v>0.17857142857142858</v>
      </c>
      <c r="X37" s="34">
        <f t="shared" si="30"/>
        <v>0.15651968178665435</v>
      </c>
      <c r="Y37" s="20">
        <f t="array" ref="Y37">SUM(IF('Bid Log'!$J$2:$J$402=Tables!$D5,'Bid Log'!$Z$2:$Z$402))</f>
        <v>0</v>
      </c>
      <c r="Z37" s="34">
        <f t="shared" si="31"/>
        <v>0</v>
      </c>
      <c r="AA37" s="20">
        <f t="array" ref="AA37">SUM(IF('Bid Log'!$J$2:$J$402=Tables!$D5,'Bid Log'!$AI$2:$AI$402))</f>
        <v>0</v>
      </c>
      <c r="AB37" s="34" t="e">
        <f>SUM(AA37/F37)</f>
        <v>#DIV/0!</v>
      </c>
    </row>
    <row r="38" spans="1:28">
      <c r="A38" s="13" t="str">
        <f>Tables!D6</f>
        <v>Public Works</v>
      </c>
      <c r="B38" s="18">
        <f t="array" ref="B38">COUNT(IF('Bid Log'!$J$2:$J$402=Tables!$D6,'Bid Log'!$A$2:$A$402))</f>
        <v>0</v>
      </c>
      <c r="C38" s="20">
        <f t="array" ref="C38">SUM(IF('Bid Log'!$J$2:$J$402=Tables!$D6,'Bid Log'!$P$2:$P$402))</f>
        <v>0</v>
      </c>
      <c r="D38" s="18">
        <f t="array" ref="D38">COUNT(IF('Bid Log'!$AA$2:$AA$402=Tables!J$3,IF('Bid Log'!$J$2:$J$402=Tables!$D6,'Bid Log'!$A$2:$A$402)))</f>
        <v>0</v>
      </c>
      <c r="E38" s="20">
        <f t="array" ref="E38">SUM(IF('Bid Log'!$AA$2:$AA$402=Tables!J$3,IF('Bid Log'!$J$2:$J$402=Tables!$D6,'Bid Log'!$P$2:$P$402)))</f>
        <v>0</v>
      </c>
      <c r="F38" s="20">
        <f t="array" ref="F38">SUM(IF('Bid Log'!$AA$2:$AA$402=Tables!J$3,IF('Bid Log'!$J$2:$J$402=Tables!$D6,'Bid Log'!$AH$2:$AH$402)))</f>
        <v>0</v>
      </c>
      <c r="G38" s="16">
        <f t="array" ref="G38">COUNT(IF('Bid Log'!$AA$2:$AA$402=Tables!J$4,IF('Bid Log'!$J$2:$J$402=Tables!$D6,'Bid Log'!$A$2:$A$402)))</f>
        <v>0</v>
      </c>
      <c r="H38" s="20">
        <f t="array" ref="H38">SUM(IF('Bid Log'!$AA$2:$AA$402=Tables!J$4,IF('Bid Log'!$J$2:$J$402=Tables!$D6,'Bid Log'!$P$2:$P$402)))</f>
        <v>0</v>
      </c>
      <c r="I38" s="16">
        <f t="array" ref="I38">COUNT(IF('Bid Log'!$AA$2:$AA$402=Tables!J$5,IF('Bid Log'!$J$2:$J$402=Tables!$D6,'Bid Log'!$A$2:$A$402)))</f>
        <v>0</v>
      </c>
      <c r="J38" s="20">
        <f t="array" ref="J38">SUM(IF('Bid Log'!$AA$2:$AA$402=Tables!J$5,IF('Bid Log'!$J$2:$J$402=Tables!$D6,'Bid Log'!$P$2:$P$402)))</f>
        <v>0</v>
      </c>
      <c r="K38" s="16">
        <f t="array" ref="K38">COUNT(IF('Bid Log'!$AA$2:$AA$402=Tables!J$6,IF('Bid Log'!$J$2:$J$402=Tables!$D6,'Bid Log'!$A$2:$A$402)))</f>
        <v>0</v>
      </c>
      <c r="L38" s="20">
        <f t="array" ref="L38">SUM(IF('Bid Log'!$AA$2:$AA$402=Tables!J$6,IF('Bid Log'!$J$2:$J$402=Tables!$D6,'Bid Log'!$P$2:$P$402)))</f>
        <v>0</v>
      </c>
      <c r="M38" s="16">
        <f t="array" ref="M38">COUNT(IF('Bid Log'!$AA$2:$AA$402=Tables!J$7,IF('Bid Log'!$J$2:$J$402=Tables!$D6,'Bid Log'!$A$2:$A$402)))</f>
        <v>0</v>
      </c>
      <c r="N38" s="20">
        <f t="array" ref="N38">SUM(IF('Bid Log'!$AA$2:$AA$402=Tables!J$7,IF('Bid Log'!$J$2:$J$402=Tables!$D6,'Bid Log'!$P$2:$P$402)))</f>
        <v>0</v>
      </c>
      <c r="O38" s="16">
        <f t="array" ref="O38">COUNT(IF('Bid Log'!$AA$2:$AA$402=Tables!J$8,IF('Bid Log'!$J$2:$J$402=Tables!$D6,'Bid Log'!$A$2:$A$402)))</f>
        <v>0</v>
      </c>
      <c r="P38" s="20">
        <f t="array" ref="P38">SUM(IF('Bid Log'!$AA$2:$AA$402=Tables!J$8,IF('Bid Log'!$J$2:$J$402=Tables!$D6,'Bid Log'!$P$2:$P$402)))</f>
        <v>0</v>
      </c>
      <c r="Q38" s="16">
        <f t="array" ref="Q38">COUNT(IF('Bid Log'!$AA$2:$AA$402=Tables!J$9,IF('Bid Log'!$J$2:$J$402=Tables!$D6,'Bid Log'!$A$2:$A$402)))</f>
        <v>0</v>
      </c>
      <c r="R38" s="20">
        <f t="array" ref="R38">SUM(IF('Bid Log'!$AA$2:$AA$402=Tables!J$9,IF('Bid Log'!$J$2:$J$402=Tables!$D6,'Bid Log'!$P$2:$P$402)))</f>
        <v>0</v>
      </c>
      <c r="S38" s="16">
        <f t="array" ref="S38">COUNT(IF('Bid Log'!$AA$2:$AA$402=Tables!J$10,IF('Bid Log'!$J$2:$J$402=Tables!$D6,'Bid Log'!$A$2:$A$402)))</f>
        <v>0</v>
      </c>
      <c r="T38" s="20">
        <f t="array" ref="T38">SUM(IF('Bid Log'!$AA$2:$AA$402=Tables!J$10,IF('Bid Log'!$J$2:$J$402=Tables!$D6,'Bid Log'!$P$2:$P$402)))</f>
        <v>0</v>
      </c>
      <c r="U38" s="16">
        <f t="array" ref="U38">COUNT(IF('Bid Log'!$AA$2:$AA$402=Tables!#REF!,IF('Bid Log'!$J$2:$J$402=Tables!$D6,'Bid Log'!$A$2:$A$402)))</f>
        <v>0</v>
      </c>
      <c r="V38" s="20" t="e">
        <f t="array" ref="V38">SUM(IF('Bid Log'!$AA$2:$AA$402=Tables!#REF!,IF('Bid Log'!$J$2:$J$402=Tables!$D6,'Bid Log'!$P$2:$P$402)))</f>
        <v>#REF!</v>
      </c>
      <c r="W38" s="34" t="e">
        <f t="shared" si="29"/>
        <v>#DIV/0!</v>
      </c>
      <c r="X38" s="34" t="e">
        <f t="shared" si="30"/>
        <v>#DIV/0!</v>
      </c>
      <c r="Y38" s="20">
        <f t="array" ref="Y38">SUM(IF('Bid Log'!$J$2:$J$402=Tables!$D6,'Bid Log'!$Z$2:$Z$402))</f>
        <v>0</v>
      </c>
      <c r="Z38" s="34" t="e">
        <f t="shared" si="31"/>
        <v>#DIV/0!</v>
      </c>
      <c r="AA38" s="20">
        <f t="array" ref="AA38">SUM(IF('Bid Log'!$J$2:$J$402=Tables!$D6,'Bid Log'!$AI$2:$AI$402))</f>
        <v>0</v>
      </c>
      <c r="AB38" s="34" t="e">
        <f>SUM(AA38/F38)</f>
        <v>#DIV/0!</v>
      </c>
    </row>
    <row r="39" spans="1:28" s="21" customFormat="1">
      <c r="A39" s="13" t="str">
        <f>Tables!D7</f>
        <v>Budget</v>
      </c>
      <c r="B39" s="18">
        <f t="array" ref="B39">COUNT(IF('Bid Log'!$J$2:$J$402=Tables!$D7,'Bid Log'!$A$2:$A$402))</f>
        <v>39</v>
      </c>
      <c r="C39" s="20">
        <f t="array" ref="C39">SUM(IF('Bid Log'!$J$2:$J$402=Tables!$D7,'Bid Log'!$P$2:$P$402))</f>
        <v>13981549</v>
      </c>
      <c r="D39" s="18">
        <f t="array" ref="D39">COUNT(IF('Bid Log'!$AA$2:$AA$402=Tables!J$3,IF('Bid Log'!$J$2:$J$402=Tables!$D7,'Bid Log'!$A$2:$A$402)))</f>
        <v>5</v>
      </c>
      <c r="E39" s="20">
        <f t="array" ref="E39">SUM(IF('Bid Log'!$AA$2:$AA$402=Tables!J$3,IF('Bid Log'!$J$2:$J$402=Tables!$D7,'Bid Log'!$P$2:$P$402)))</f>
        <v>806764</v>
      </c>
      <c r="F39" s="20">
        <f t="array" ref="F39">SUM(IF('Bid Log'!$AA$2:$AA$402=Tables!J$3,IF('Bid Log'!$J$2:$J$402=Tables!$D7,'Bid Log'!$AH$2:$AH$402)))</f>
        <v>0</v>
      </c>
      <c r="G39" s="16">
        <f t="array" ref="G39">COUNT(IF('Bid Log'!$AA$2:$AA$402=Tables!J$4,IF('Bid Log'!$J$2:$J$402=Tables!$D7,'Bid Log'!$A$2:$A$402)))</f>
        <v>0</v>
      </c>
      <c r="H39" s="20">
        <f t="array" ref="H39">SUM(IF('Bid Log'!$AA$2:$AA$402=Tables!J$4,IF('Bid Log'!$J$2:$J$402=Tables!$D7,'Bid Log'!$P$2:$P$402)))</f>
        <v>0</v>
      </c>
      <c r="I39" s="16">
        <f t="array" ref="I39">COUNT(IF('Bid Log'!$AA$2:$AA$402=Tables!J$5,IF('Bid Log'!$J$2:$J$402=Tables!$D7,'Bid Log'!$A$2:$A$402)))</f>
        <v>20</v>
      </c>
      <c r="J39" s="20">
        <f t="array" ref="J39">SUM(IF('Bid Log'!$AA$2:$AA$402=Tables!J$5,IF('Bid Log'!$J$2:$J$402=Tables!$D7,'Bid Log'!$P$2:$P$402)))</f>
        <v>12190223</v>
      </c>
      <c r="K39" s="16">
        <f t="array" ref="K39">COUNT(IF('Bid Log'!$AA$2:$AA$402=Tables!J$6,IF('Bid Log'!$J$2:$J$402=Tables!$D7,'Bid Log'!$A$2:$A$402)))</f>
        <v>0</v>
      </c>
      <c r="L39" s="20">
        <f t="array" ref="L39">SUM(IF('Bid Log'!$AA$2:$AA$402=Tables!J$6,IF('Bid Log'!$J$2:$J$402=Tables!$D7,'Bid Log'!$P$2:$P$402)))</f>
        <v>0</v>
      </c>
      <c r="M39" s="16">
        <f t="array" ref="M39">COUNT(IF('Bid Log'!$AA$2:$AA$402=Tables!J$7,IF('Bid Log'!$J$2:$J$402=Tables!$D7,'Bid Log'!$A$2:$A$402)))</f>
        <v>6</v>
      </c>
      <c r="N39" s="20">
        <f t="array" ref="N39">SUM(IF('Bid Log'!$AA$2:$AA$402=Tables!J$7,IF('Bid Log'!$J$2:$J$402=Tables!$D7,'Bid Log'!$P$2:$P$402)))</f>
        <v>407823</v>
      </c>
      <c r="O39" s="16">
        <f t="array" ref="O39">COUNT(IF('Bid Log'!$AA$2:$AA$402=Tables!J$8,IF('Bid Log'!$J$2:$J$402=Tables!$D7,'Bid Log'!$A$2:$A$402)))</f>
        <v>6</v>
      </c>
      <c r="P39" s="20">
        <f t="array" ref="P39">SUM(IF('Bid Log'!$AA$2:$AA$402=Tables!J$8,IF('Bid Log'!$J$2:$J$402=Tables!$D7,'Bid Log'!$P$2:$P$402)))</f>
        <v>576739</v>
      </c>
      <c r="Q39" s="16">
        <f t="array" ref="Q39">COUNT(IF('Bid Log'!$AA$2:$AA$402=Tables!J$9,IF('Bid Log'!$J$2:$J$402=Tables!$D7,'Bid Log'!$A$2:$A$402)))</f>
        <v>0</v>
      </c>
      <c r="R39" s="20">
        <f t="array" ref="R39">SUM(IF('Bid Log'!$AA$2:$AA$402=Tables!J$9,IF('Bid Log'!$J$2:$J$402=Tables!$D7,'Bid Log'!$P$2:$P$402)))</f>
        <v>0</v>
      </c>
      <c r="S39" s="16">
        <f t="array" ref="S39">COUNT(IF('Bid Log'!$AA$2:$AA$402=Tables!J$10,IF('Bid Log'!$J$2:$J$402=Tables!$D7,'Bid Log'!$A$2:$A$402)))</f>
        <v>1</v>
      </c>
      <c r="T39" s="20">
        <f t="array" ref="T39">SUM(IF('Bid Log'!$AA$2:$AA$402=Tables!J$10,IF('Bid Log'!$J$2:$J$402=Tables!$D7,'Bid Log'!$P$2:$P$402)))</f>
        <v>0</v>
      </c>
      <c r="U39" s="16">
        <f t="array" ref="U39">COUNT(IF('Bid Log'!$AA$2:$AA$402=Tables!#REF!,IF('Bid Log'!$J$2:$J$402=Tables!$D7,'Bid Log'!$A$2:$A$402)))</f>
        <v>0</v>
      </c>
      <c r="V39" s="20" t="e">
        <f t="array" ref="V39">SUM(IF('Bid Log'!$AA$2:$AA$402=Tables!#REF!,IF('Bid Log'!$J$2:$J$402=Tables!$D7,'Bid Log'!$P$2:$P$402)))</f>
        <v>#REF!</v>
      </c>
      <c r="W39" s="34">
        <f t="shared" si="29"/>
        <v>0.12820512820512819</v>
      </c>
      <c r="X39" s="34">
        <f t="shared" si="30"/>
        <v>5.7702047176603967E-2</v>
      </c>
      <c r="Y39" s="20">
        <f t="array" ref="Y39">SUM(IF('Bid Log'!$J$2:$J$402=Tables!$D7,'Bid Log'!$Z$2:$Z$402))</f>
        <v>0</v>
      </c>
      <c r="Z39" s="34">
        <f t="shared" si="31"/>
        <v>0</v>
      </c>
      <c r="AA39" s="20">
        <f t="array" ref="AA39">SUM(IF('Bid Log'!$J$2:$J$402=Tables!$D7,'Bid Log'!$AI$2:$AI$402))</f>
        <v>0</v>
      </c>
      <c r="AB39" s="34" t="e">
        <f>SUM(AA39/F39)</f>
        <v>#DIV/0!</v>
      </c>
    </row>
    <row r="40" spans="1:28">
      <c r="A40" s="27"/>
      <c r="B40" s="28">
        <f t="shared" ref="B40:T40" si="32">SUM(B35:B39)</f>
        <v>391</v>
      </c>
      <c r="C40" s="29">
        <f t="shared" si="32"/>
        <v>79646350.370000005</v>
      </c>
      <c r="D40" s="64">
        <f t="shared" si="32"/>
        <v>135</v>
      </c>
      <c r="E40" s="29">
        <f t="shared" si="32"/>
        <v>33601642</v>
      </c>
      <c r="F40" s="29">
        <f t="shared" si="32"/>
        <v>0</v>
      </c>
      <c r="G40" s="64">
        <f t="shared" si="32"/>
        <v>11</v>
      </c>
      <c r="H40" s="29">
        <f t="shared" si="32"/>
        <v>3919632</v>
      </c>
      <c r="I40" s="64">
        <f t="shared" si="32"/>
        <v>152</v>
      </c>
      <c r="J40" s="29">
        <f t="shared" si="32"/>
        <v>39617608.370000005</v>
      </c>
      <c r="K40" s="64">
        <f t="shared" si="32"/>
        <v>2</v>
      </c>
      <c r="L40" s="29">
        <f t="shared" si="32"/>
        <v>16252</v>
      </c>
      <c r="M40" s="64">
        <f t="shared" si="32"/>
        <v>23</v>
      </c>
      <c r="N40" s="29">
        <f t="shared" si="32"/>
        <v>577947</v>
      </c>
      <c r="O40" s="64">
        <f t="shared" si="32"/>
        <v>14</v>
      </c>
      <c r="P40" s="29">
        <f t="shared" si="32"/>
        <v>1171721</v>
      </c>
      <c r="Q40" s="64">
        <f t="shared" si="32"/>
        <v>0</v>
      </c>
      <c r="R40" s="29">
        <f t="shared" si="32"/>
        <v>0</v>
      </c>
      <c r="S40" s="64">
        <f t="shared" si="32"/>
        <v>11</v>
      </c>
      <c r="T40" s="29">
        <f t="shared" si="32"/>
        <v>8000</v>
      </c>
      <c r="U40" s="64">
        <f>SUM(U35:U39)</f>
        <v>0</v>
      </c>
      <c r="V40" s="29" t="e">
        <f>SUM(V35:V39)</f>
        <v>#REF!</v>
      </c>
      <c r="W40" s="38">
        <f t="shared" si="29"/>
        <v>0.34526854219948849</v>
      </c>
      <c r="X40" s="38">
        <f t="shared" si="30"/>
        <v>0.42188552072885144</v>
      </c>
      <c r="Y40" s="29">
        <f>SUM(Y35:Y39)</f>
        <v>0</v>
      </c>
      <c r="Z40" s="38">
        <f t="shared" si="31"/>
        <v>0</v>
      </c>
      <c r="AA40" s="29">
        <f>SUM(AA35:AA39)</f>
        <v>0</v>
      </c>
      <c r="AB40" s="38">
        <f>SUM(AA40/E40)</f>
        <v>0</v>
      </c>
    </row>
    <row r="41" spans="1:28">
      <c r="A41" s="17" t="str">
        <f>Tables!E2</f>
        <v>Design Type</v>
      </c>
      <c r="C41" s="20"/>
      <c r="E41" s="20"/>
      <c r="F41" s="20"/>
      <c r="H41" s="20"/>
      <c r="J41" s="20"/>
      <c r="L41" s="20"/>
      <c r="N41" s="20"/>
      <c r="P41" s="20"/>
      <c r="R41" s="20"/>
      <c r="T41" s="20"/>
      <c r="V41" s="20"/>
      <c r="W41" s="20"/>
    </row>
    <row r="42" spans="1:28">
      <c r="A42" s="13" t="str">
        <f>Tables!E3</f>
        <v>Engineered</v>
      </c>
      <c r="B42" s="18">
        <f t="array" ref="B42">COUNT(IF('Bid Log'!$K$2:$K$402=Tables!$E3,'Bid Log'!$A$2:$A$402))</f>
        <v>128</v>
      </c>
      <c r="C42" s="20">
        <f t="array" ref="C42">SUM(IF('Bid Log'!$K$2:$K$402=Tables!$E3,'Bid Log'!$P$2:$P$402))</f>
        <v>68421197</v>
      </c>
      <c r="D42" s="18">
        <f t="array" ref="D42">COUNT(IF('Bid Log'!$AA$2:$AA$402=Tables!J$3,IF('Bid Log'!$K$2:$K$402=Tables!$E3,'Bid Log'!$A$2:$A$402)))</f>
        <v>21</v>
      </c>
      <c r="E42" s="20">
        <f t="array" ref="E42">SUM(IF('Bid Log'!$AA$2:$AA$402=Tables!J$3,IF('Bid Log'!$K$2:$K$402=Tables!$E3,'Bid Log'!$P$2:$P$402)))</f>
        <v>32442272</v>
      </c>
      <c r="F42" s="20">
        <f t="array" ref="F42">SUM(IF('Bid Log'!$AA$2:$AA$402=Tables!J$3,IF('Bid Log'!$K$2:$K$402=Tables!$E3,'Bid Log'!$AH$2:$AH$402)))</f>
        <v>0</v>
      </c>
      <c r="G42" s="16">
        <f t="array" ref="G42">COUNT(IF('Bid Log'!$AA$2:$AA$402=Tables!J$4,IF('Bid Log'!$K$2:$K$402=Tables!$E3,'Bid Log'!$A$2:$A$402)))</f>
        <v>7</v>
      </c>
      <c r="H42" s="20">
        <f t="array" ref="H42">SUM(IF('Bid Log'!$AA$2:$AA$402=Tables!J$4,IF('Bid Log'!$K$2:$K$402=Tables!$E3,'Bid Log'!$P$2:$P$402)))</f>
        <v>3722705</v>
      </c>
      <c r="I42" s="16">
        <f t="array" ref="I42">COUNT(IF('Bid Log'!$AA$2:$AA$402=Tables!J$5,IF('Bid Log'!$K$2:$K$402=Tables!$E3,'Bid Log'!$A$2:$A$402)))</f>
        <v>64</v>
      </c>
      <c r="J42" s="20">
        <f t="array" ref="J42">SUM(IF('Bid Log'!$AA$2:$AA$402=Tables!J$5,IF('Bid Log'!$K$2:$K$402=Tables!$E3,'Bid Log'!$P$2:$P$402)))</f>
        <v>31180968</v>
      </c>
      <c r="K42" s="16">
        <f t="array" ref="K42">COUNT(IF('Bid Log'!$AA$2:$AA$402=Tables!J$6,IF('Bid Log'!$K$2:$K$402=Tables!$E3,'Bid Log'!$A$2:$A$402)))</f>
        <v>0</v>
      </c>
      <c r="L42" s="20">
        <f t="array" ref="L42">SUM(IF('Bid Log'!$AA$2:$AA$402=Tables!J$6,IF('Bid Log'!$K$2:$K$402=Tables!$E3,'Bid Log'!$P$2:$P$402)))</f>
        <v>0</v>
      </c>
      <c r="M42" s="16">
        <f t="array" ref="M42">COUNT(IF('Bid Log'!$AA$2:$AA$402=Tables!J$7,IF('Bid Log'!$K$2:$K$402=Tables!$E3,'Bid Log'!$A$2:$A$402)))</f>
        <v>3</v>
      </c>
      <c r="N42" s="20">
        <f t="array" ref="N42">SUM(IF('Bid Log'!$AA$2:$AA$402=Tables!J$7,IF('Bid Log'!$K$2:$K$402=Tables!$E3,'Bid Log'!$P$2:$P$402)))</f>
        <v>68823</v>
      </c>
      <c r="O42" s="16">
        <f t="array" ref="O42">COUNT(IF('Bid Log'!$AA$2:$AA$402=Tables!J$8,IF('Bid Log'!$K$2:$K$402=Tables!$E3,'Bid Log'!$A$2:$A$402)))</f>
        <v>8</v>
      </c>
      <c r="P42" s="20">
        <f t="array" ref="P42">SUM(IF('Bid Log'!$AA$2:$AA$402=Tables!J$8,IF('Bid Log'!$K$2:$K$402=Tables!$E3,'Bid Log'!$P$2:$P$402)))</f>
        <v>407874</v>
      </c>
      <c r="Q42" s="16">
        <f t="array" ref="Q42">COUNT(IF('Bid Log'!$AA$2:$AA$402=Tables!J$9,IF('Bid Log'!$K$2:$K$402=Tables!$E3,'Bid Log'!$A$2:$A$402)))</f>
        <v>0</v>
      </c>
      <c r="R42" s="20">
        <f t="array" ref="R42">SUM(IF('Bid Log'!$AA$2:$AA$402=Tables!J$9,IF('Bid Log'!$K$2:$K$402=Tables!$E3,'Bid Log'!$P$2:$P$402)))</f>
        <v>0</v>
      </c>
      <c r="S42" s="16">
        <f t="array" ref="S42">COUNT(IF('Bid Log'!$AA$2:$AA$402=Tables!J$10,IF('Bid Log'!$K$2:$K$402=Tables!$E3,'Bid Log'!$A$2:$A$402)))</f>
        <v>7</v>
      </c>
      <c r="T42" s="20">
        <f t="array" ref="T42">SUM(IF('Bid Log'!$AA$2:$AA$402=Tables!J$10,IF('Bid Log'!$K$2:$K$402=Tables!$E3,'Bid Log'!$P$2:$P$402)))</f>
        <v>0</v>
      </c>
      <c r="U42" s="16">
        <f t="array" ref="U42">COUNT(IF('Bid Log'!$AA$2:$AA$402=Tables!#REF!,IF('Bid Log'!$K$2:$K$402=Tables!$E3,'Bid Log'!$A$2:$A$402)))</f>
        <v>0</v>
      </c>
      <c r="V42" s="20" t="e">
        <f t="array" ref="V42">SUM(IF('Bid Log'!$AA$2:$AA$402=Tables!#REF!,IF('Bid Log'!$K$2:$K$402=Tables!$E3,'Bid Log'!$P$2:$P$402)))</f>
        <v>#REF!</v>
      </c>
      <c r="W42" s="34">
        <f t="shared" ref="W42:X45" si="33">SUM(D42/B42)</f>
        <v>0.1640625</v>
      </c>
      <c r="X42" s="34">
        <f t="shared" si="33"/>
        <v>0.47415528260927675</v>
      </c>
      <c r="Y42" s="20">
        <f t="array" ref="Y42">SUM(IF('Bid Log'!$K$2:$K$402=Tables!$E3,'Bid Log'!$Z$2:$Z$402))</f>
        <v>0</v>
      </c>
      <c r="Z42" s="34">
        <f>SUM(Y42/C42)</f>
        <v>0</v>
      </c>
      <c r="AA42" s="20">
        <f t="array" ref="AA42">SUM(IF('Bid Log'!$K$2:$K$402=Tables!$E3,'Bid Log'!$AI$2:$AI$402))</f>
        <v>0</v>
      </c>
      <c r="AB42" s="34" t="e">
        <f>SUM(AA42/F42)</f>
        <v>#DIV/0!</v>
      </c>
    </row>
    <row r="43" spans="1:28">
      <c r="A43" s="13" t="str">
        <f>Tables!E4</f>
        <v>Design/Build</v>
      </c>
      <c r="B43" s="18">
        <f t="array" ref="B43">COUNT(IF('Bid Log'!$K$2:$K$402=Tables!$E4,'Bid Log'!$A$2:$A$402))</f>
        <v>241</v>
      </c>
      <c r="C43" s="20">
        <f t="array" ref="C43">SUM(IF('Bid Log'!$K$2:$K$402=Tables!$E4,'Bid Log'!$P$2:$P$402))</f>
        <v>10227785.369999999</v>
      </c>
      <c r="D43" s="18">
        <f t="array" ref="D43">COUNT(IF('Bid Log'!$AA$2:$AA$402=Tables!J$3,IF('Bid Log'!$K$2:$K$402=Tables!$E4,'Bid Log'!$A$2:$A$402)))</f>
        <v>108</v>
      </c>
      <c r="E43" s="20">
        <f t="array" ref="E43">SUM(IF('Bid Log'!$AA$2:$AA$402=Tables!J$3,IF('Bid Log'!$K$2:$K$402=Tables!$E4,'Bid Log'!$P$2:$P$402)))</f>
        <v>1023159</v>
      </c>
      <c r="F43" s="20">
        <f t="array" ref="F43">SUM(IF('Bid Log'!$AA$2:$AA$402=Tables!J$3,IF('Bid Log'!$K$2:$K$402=Tables!$E4,'Bid Log'!$AH$2:$AH$402)))</f>
        <v>0</v>
      </c>
      <c r="G43" s="16">
        <f t="array" ref="G43">COUNT(IF('Bid Log'!$AA$2:$AA$402=Tables!J$4,IF('Bid Log'!$K$2:$K$402=Tables!$E4,'Bid Log'!$A$2:$A$402)))</f>
        <v>2</v>
      </c>
      <c r="H43" s="20">
        <f t="array" ref="H43">SUM(IF('Bid Log'!$AA$2:$AA$402=Tables!J$4,IF('Bid Log'!$K$2:$K$402=Tables!$E4,'Bid Log'!$P$2:$P$402)))</f>
        <v>165600</v>
      </c>
      <c r="I43" s="16">
        <f t="array" ref="I43">COUNT(IF('Bid Log'!$AA$2:$AA$402=Tables!J$5,IF('Bid Log'!$K$2:$K$402=Tables!$E4,'Bid Log'!$A$2:$A$402)))</f>
        <v>78</v>
      </c>
      <c r="J43" s="20">
        <f t="array" ref="J43">SUM(IF('Bid Log'!$AA$2:$AA$402=Tables!J$5,IF('Bid Log'!$K$2:$K$402=Tables!$E4,'Bid Log'!$P$2:$P$402)))</f>
        <v>7771517.3700000001</v>
      </c>
      <c r="K43" s="16">
        <f t="array" ref="K43">COUNT(IF('Bid Log'!$AA$2:$AA$402=Tables!J$6,IF('Bid Log'!$K$2:$K$402=Tables!$E4,'Bid Log'!$A$2:$A$402)))</f>
        <v>2</v>
      </c>
      <c r="L43" s="20">
        <f t="array" ref="L43">SUM(IF('Bid Log'!$AA$2:$AA$402=Tables!J$6,IF('Bid Log'!$K$2:$K$402=Tables!$E4,'Bid Log'!$P$2:$P$402)))</f>
        <v>16252</v>
      </c>
      <c r="M43" s="16">
        <f t="array" ref="M43">COUNT(IF('Bid Log'!$AA$2:$AA$402=Tables!J$7,IF('Bid Log'!$K$2:$K$402=Tables!$E4,'Bid Log'!$A$2:$A$402)))</f>
        <v>18</v>
      </c>
      <c r="N43" s="20">
        <f t="array" ref="N43">SUM(IF('Bid Log'!$AA$2:$AA$402=Tables!J$7,IF('Bid Log'!$K$2:$K$402=Tables!$E4,'Bid Log'!$P$2:$P$402)))</f>
        <v>470624</v>
      </c>
      <c r="O43" s="16">
        <f t="array" ref="O43">COUNT(IF('Bid Log'!$AA$2:$AA$402=Tables!J$8,IF('Bid Log'!$K$2:$K$402=Tables!$E4,'Bid Log'!$A$2:$A$402)))</f>
        <v>5</v>
      </c>
      <c r="P43" s="20">
        <f t="array" ref="P43">SUM(IF('Bid Log'!$AA$2:$AA$402=Tables!J$8,IF('Bid Log'!$K$2:$K$402=Tables!$E4,'Bid Log'!$P$2:$P$402)))</f>
        <v>763847</v>
      </c>
      <c r="Q43" s="16">
        <f t="array" ref="Q43">COUNT(IF('Bid Log'!$AA$2:$AA$402=Tables!J$9,IF('Bid Log'!$K$2:$K$402=Tables!$E4,'Bid Log'!$A$2:$A$402)))</f>
        <v>0</v>
      </c>
      <c r="R43" s="20">
        <f t="array" ref="R43">SUM(IF('Bid Log'!$AA$2:$AA$402=Tables!J$9,IF('Bid Log'!$K$2:$K$402=Tables!$E4,'Bid Log'!$P$2:$P$402)))</f>
        <v>0</v>
      </c>
      <c r="S43" s="16">
        <f t="array" ref="S43">COUNT(IF('Bid Log'!$AA$2:$AA$402=Tables!J$10,IF('Bid Log'!$K$2:$K$402=Tables!$E4,'Bid Log'!$A$2:$A$402)))</f>
        <v>3</v>
      </c>
      <c r="T43" s="20">
        <f t="array" ref="T43">SUM(IF('Bid Log'!$AA$2:$AA$402=Tables!J$10,IF('Bid Log'!$K$2:$K$402=Tables!$E4,'Bid Log'!$P$2:$P$402)))</f>
        <v>8000</v>
      </c>
      <c r="U43" s="16">
        <f t="array" ref="U43">COUNT(IF('Bid Log'!$AA$2:$AA$402=Tables!#REF!,IF('Bid Log'!$K$2:$K$402=Tables!$E4,'Bid Log'!$A$2:$A$402)))</f>
        <v>0</v>
      </c>
      <c r="V43" s="20" t="e">
        <f t="array" ref="V43">SUM(IF('Bid Log'!$AA$2:$AA$402=Tables!#REF!,IF('Bid Log'!$K$2:$K$402=Tables!$E4,'Bid Log'!$P$2:$P$402)))</f>
        <v>#REF!</v>
      </c>
      <c r="W43" s="34">
        <f t="shared" si="33"/>
        <v>0.44813278008298757</v>
      </c>
      <c r="X43" s="34">
        <f t="shared" si="33"/>
        <v>0.10003719896206623</v>
      </c>
      <c r="Y43" s="20">
        <f t="array" ref="Y43">SUM(IF('Bid Log'!$K$2:$K$402=Tables!$E4,'Bid Log'!$Z$2:$Z$402))</f>
        <v>0</v>
      </c>
      <c r="Z43" s="34">
        <f>SUM(Y43/C43)</f>
        <v>0</v>
      </c>
      <c r="AA43" s="20">
        <f t="array" ref="AA43">SUM(IF('Bid Log'!$K$2:$K$402=Tables!$E4,'Bid Log'!$AI$2:$AI$402))</f>
        <v>0</v>
      </c>
      <c r="AB43" s="34" t="e">
        <f>SUM(AA43/F43)</f>
        <v>#DIV/0!</v>
      </c>
    </row>
    <row r="44" spans="1:28" s="21" customFormat="1">
      <c r="A44" s="13" t="str">
        <f>Tables!E5</f>
        <v>Design/ Assist</v>
      </c>
      <c r="B44" s="18">
        <f t="array" ref="B44">COUNT(IF('Bid Log'!$K$2:$K$402=Tables!$E5,'Bid Log'!$A$2:$A$402))</f>
        <v>23</v>
      </c>
      <c r="C44" s="20">
        <f t="array" ref="C44">SUM(IF('Bid Log'!$K$2:$K$402=Tables!$E5,'Bid Log'!$P$2:$P$402))</f>
        <v>777571</v>
      </c>
      <c r="D44" s="18">
        <f t="array" ref="D44">COUNT(IF('Bid Log'!$AA$2:$AA$402=Tables!J$3,IF('Bid Log'!$K$2:$K$402=Tables!$E5,'Bid Log'!$A$2:$A$402)))</f>
        <v>6</v>
      </c>
      <c r="E44" s="20">
        <f t="array" ref="E44">SUM(IF('Bid Log'!$AA$2:$AA$402=Tables!J$3,IF('Bid Log'!$K$2:$K$402=Tables!$E5,'Bid Log'!$P$2:$P$402)))</f>
        <v>136211</v>
      </c>
      <c r="F44" s="20">
        <f t="array" ref="F44">SUM(IF('Bid Log'!$AA$2:$AA$402=Tables!J$3,IF('Bid Log'!$K$2:$K$402=Tables!$E5,'Bid Log'!$AH$2:$AH$402)))</f>
        <v>0</v>
      </c>
      <c r="G44" s="16">
        <f t="array" ref="G44">COUNT(IF('Bid Log'!$AA$2:$AA$402=Tables!J$4,IF('Bid Log'!$K$2:$K$402=Tables!$E5,'Bid Log'!$A$2:$A$402)))</f>
        <v>2</v>
      </c>
      <c r="H44" s="20">
        <f t="array" ref="H44">SUM(IF('Bid Log'!$AA$2:$AA$402=Tables!J$4,IF('Bid Log'!$K$2:$K$402=Tables!$E5,'Bid Log'!$P$2:$P$402)))</f>
        <v>31327</v>
      </c>
      <c r="I44" s="16">
        <f t="array" ref="I44">COUNT(IF('Bid Log'!$AA$2:$AA$402=Tables!J$5,IF('Bid Log'!$K$2:$K$402=Tables!$E5,'Bid Log'!$A$2:$A$402)))</f>
        <v>9</v>
      </c>
      <c r="J44" s="20">
        <f t="array" ref="J44">SUM(IF('Bid Log'!$AA$2:$AA$402=Tables!J$5,IF('Bid Log'!$K$2:$K$402=Tables!$E5,'Bid Log'!$P$2:$P$402)))</f>
        <v>436540</v>
      </c>
      <c r="K44" s="16">
        <f t="array" ref="K44">COUNT(IF('Bid Log'!$AA$2:$AA$402=Tables!J$6,IF('Bid Log'!$K$2:$K$402=Tables!$E5,'Bid Log'!$A$2:$A$402)))</f>
        <v>0</v>
      </c>
      <c r="L44" s="20">
        <f t="array" ref="L44">SUM(IF('Bid Log'!$AA$2:$AA$402=Tables!J$6,IF('Bid Log'!$K$2:$K$402=Tables!$E5,'Bid Log'!$P$2:$P$402)))</f>
        <v>0</v>
      </c>
      <c r="M44" s="16">
        <f t="array" ref="M44">COUNT(IF('Bid Log'!$AA$2:$AA$402=Tables!J$7,IF('Bid Log'!$K$2:$K$402=Tables!$E5,'Bid Log'!$A$2:$A$402)))</f>
        <v>2</v>
      </c>
      <c r="N44" s="20">
        <f t="array" ref="N44">SUM(IF('Bid Log'!$AA$2:$AA$402=Tables!J$7,IF('Bid Log'!$K$2:$K$402=Tables!$E5,'Bid Log'!$P$2:$P$402)))</f>
        <v>38500</v>
      </c>
      <c r="O44" s="16">
        <f t="array" ref="O44">COUNT(IF('Bid Log'!$AA$2:$AA$402=Tables!J$8,IF('Bid Log'!$K$2:$K$402=Tables!$E5,'Bid Log'!$A$2:$A$402)))</f>
        <v>1</v>
      </c>
      <c r="P44" s="20">
        <f t="array" ref="P44">SUM(IF('Bid Log'!$AA$2:$AA$402=Tables!J$8,IF('Bid Log'!$K$2:$K$402=Tables!$E5,'Bid Log'!$P$2:$P$402)))</f>
        <v>0</v>
      </c>
      <c r="Q44" s="16">
        <f t="array" ref="Q44">COUNT(IF('Bid Log'!$AA$2:$AA$402=Tables!J$9,IF('Bid Log'!$K$2:$K$402=Tables!$E5,'Bid Log'!$A$2:$A$402)))</f>
        <v>0</v>
      </c>
      <c r="R44" s="20">
        <f t="array" ref="R44">SUM(IF('Bid Log'!$AA$2:$AA$402=Tables!J$9,IF('Bid Log'!$K$2:$K$402=Tables!$E5,'Bid Log'!$P$2:$P$402)))</f>
        <v>0</v>
      </c>
      <c r="S44" s="16">
        <f t="array" ref="S44">COUNT(IF('Bid Log'!$AA$2:$AA$402=Tables!J$10,IF('Bid Log'!$K$2:$K$402=Tables!$E5,'Bid Log'!$A$2:$A$402)))</f>
        <v>1</v>
      </c>
      <c r="T44" s="20">
        <f t="array" ref="T44">SUM(IF('Bid Log'!$AA$2:$AA$402=Tables!J$10,IF('Bid Log'!$K$2:$K$402=Tables!$E5,'Bid Log'!$P$2:$P$402)))</f>
        <v>0</v>
      </c>
      <c r="U44" s="16">
        <f t="array" ref="U44">COUNT(IF('Bid Log'!$AA$2:$AA$402=Tables!#REF!,IF('Bid Log'!$K$2:$K$402=Tables!$E5,'Bid Log'!$A$2:$A$402)))</f>
        <v>0</v>
      </c>
      <c r="V44" s="20" t="e">
        <f t="array" ref="V44">SUM(IF('Bid Log'!$AA$2:$AA$402=Tables!#REF!,IF('Bid Log'!$K$2:$K$402=Tables!$E5,'Bid Log'!$P$2:$P$402)))</f>
        <v>#REF!</v>
      </c>
      <c r="W44" s="34">
        <f t="shared" si="33"/>
        <v>0.2608695652173913</v>
      </c>
      <c r="X44" s="34">
        <f t="shared" si="33"/>
        <v>0.1751750000964542</v>
      </c>
      <c r="Y44" s="20">
        <f t="array" ref="Y44">SUM(IF('Bid Log'!$K$2:$K$402=Tables!$E5,'Bid Log'!$Z$2:$Z$402))</f>
        <v>0</v>
      </c>
      <c r="Z44" s="34">
        <f>SUM(Y44/C44)</f>
        <v>0</v>
      </c>
      <c r="AA44" s="20">
        <f t="array" ref="AA44">SUM(IF('Bid Log'!$K$2:$K$402=Tables!$E5,'Bid Log'!$AI$2:$AI$402))</f>
        <v>0</v>
      </c>
      <c r="AB44" s="34" t="e">
        <f>SUM(AA44/F44)</f>
        <v>#DIV/0!</v>
      </c>
    </row>
    <row r="45" spans="1:28">
      <c r="A45" s="27"/>
      <c r="B45" s="28">
        <f t="shared" ref="B45:T45" si="34">SUM(B42:B44)</f>
        <v>392</v>
      </c>
      <c r="C45" s="29">
        <f t="shared" si="34"/>
        <v>79426553.370000005</v>
      </c>
      <c r="D45" s="28">
        <f t="shared" si="34"/>
        <v>135</v>
      </c>
      <c r="E45" s="29">
        <f t="shared" si="34"/>
        <v>33601642</v>
      </c>
      <c r="F45" s="29">
        <f t="shared" si="34"/>
        <v>0</v>
      </c>
      <c r="G45" s="28">
        <f t="shared" si="34"/>
        <v>11</v>
      </c>
      <c r="H45" s="29">
        <f t="shared" si="34"/>
        <v>3919632</v>
      </c>
      <c r="I45" s="28">
        <f t="shared" si="34"/>
        <v>151</v>
      </c>
      <c r="J45" s="29">
        <f t="shared" si="34"/>
        <v>39389025.369999997</v>
      </c>
      <c r="K45" s="28">
        <f t="shared" si="34"/>
        <v>2</v>
      </c>
      <c r="L45" s="29">
        <f t="shared" si="34"/>
        <v>16252</v>
      </c>
      <c r="M45" s="28">
        <f t="shared" si="34"/>
        <v>23</v>
      </c>
      <c r="N45" s="29">
        <f t="shared" si="34"/>
        <v>577947</v>
      </c>
      <c r="O45" s="28">
        <f t="shared" si="34"/>
        <v>14</v>
      </c>
      <c r="P45" s="29">
        <f t="shared" si="34"/>
        <v>1171721</v>
      </c>
      <c r="Q45" s="28">
        <f t="shared" si="34"/>
        <v>0</v>
      </c>
      <c r="R45" s="29">
        <f t="shared" si="34"/>
        <v>0</v>
      </c>
      <c r="S45" s="28">
        <f t="shared" si="34"/>
        <v>11</v>
      </c>
      <c r="T45" s="29">
        <f t="shared" si="34"/>
        <v>8000</v>
      </c>
      <c r="U45" s="28">
        <f>SUM(U42:U44)</f>
        <v>0</v>
      </c>
      <c r="V45" s="29" t="e">
        <f>SUM(V42:V44)</f>
        <v>#REF!</v>
      </c>
      <c r="W45" s="38">
        <f t="shared" si="33"/>
        <v>0.34438775510204084</v>
      </c>
      <c r="X45" s="38">
        <f t="shared" si="33"/>
        <v>0.4230530039931405</v>
      </c>
      <c r="Y45" s="29">
        <f>SUM(Y42:Y44)</f>
        <v>0</v>
      </c>
      <c r="Z45" s="38">
        <f>SUM(Y45/C45)</f>
        <v>0</v>
      </c>
      <c r="AA45" s="29">
        <f>SUM(AA42:AA44)</f>
        <v>0</v>
      </c>
      <c r="AB45" s="38">
        <f>SUM(AA45/E45)</f>
        <v>0</v>
      </c>
    </row>
    <row r="46" spans="1:28">
      <c r="A46" s="17" t="str">
        <f>Tables!C2</f>
        <v>Project Type</v>
      </c>
      <c r="C46" s="20"/>
      <c r="E46" s="20"/>
      <c r="F46" s="20"/>
      <c r="H46" s="20"/>
      <c r="J46" s="20"/>
      <c r="L46" s="20"/>
      <c r="N46" s="20"/>
      <c r="P46" s="20"/>
      <c r="R46" s="20"/>
      <c r="T46" s="20"/>
      <c r="V46" s="20"/>
      <c r="W46" s="20"/>
    </row>
    <row r="47" spans="1:28">
      <c r="A47" s="13" t="str">
        <f>Tables!C3</f>
        <v>TI</v>
      </c>
      <c r="B47" s="18">
        <f t="array" ref="B47">COUNT(IF('Bid Log'!$I$2:$I$402=Tables!$C3,'Bid Log'!$A$2:$A$402))</f>
        <v>210</v>
      </c>
      <c r="C47" s="20">
        <f t="array" ref="C47">SUM(IF('Bid Log'!$I$2:$I$402=Tables!$C3,'Bid Log'!$P$2:$P$402))</f>
        <v>25570942</v>
      </c>
      <c r="D47" s="18">
        <f t="array" ref="D47">COUNT(IF('Bid Log'!$AA$2:$AA$402=Tables!J$3,IF('Bid Log'!$I$2:$I$402=Tables!$C3,'Bid Log'!$A$2:$A$402)))</f>
        <v>81</v>
      </c>
      <c r="E47" s="20">
        <f t="array" ref="E47">SUM(IF('Bid Log'!$AA$2:$AA$402=Tables!J$3,IF('Bid Log'!$I$2:$I$402=Tables!$C3,'Bid Log'!$P$2:$P$402)))</f>
        <v>10121006</v>
      </c>
      <c r="F47" s="20">
        <f t="array" ref="F47">SUM(IF('Bid Log'!$AA$2:$AA$402=Tables!J$3,IF('Bid Log'!$I$2:$I$402=Tables!$C3,'Bid Log'!$AH$2:$AH$402)))</f>
        <v>0</v>
      </c>
      <c r="G47" s="16">
        <f t="array" ref="G47">COUNT(IF('Bid Log'!$AA$2:$AA$402=Tables!J$4,IF('Bid Log'!$I$2:$I$402=Tables!$C3,'Bid Log'!$A$2:$A$402)))</f>
        <v>7</v>
      </c>
      <c r="H47" s="20">
        <f t="array" ref="H47">SUM(IF('Bid Log'!$AA$2:$AA$402=Tables!J$4,IF('Bid Log'!$I$2:$I$402=Tables!$C3,'Bid Log'!$P$2:$P$402)))</f>
        <v>3458298</v>
      </c>
      <c r="I47" s="16">
        <f t="array" ref="I47">COUNT(IF('Bid Log'!$AA$2:$AA$402=Tables!J$5,IF('Bid Log'!$I$2:$I$402=Tables!$C3,'Bid Log'!$A$2:$A$402)))</f>
        <v>89</v>
      </c>
      <c r="J47" s="20">
        <f t="array" ref="J47">SUM(IF('Bid Log'!$AA$2:$AA$402=Tables!J$5,IF('Bid Log'!$I$2:$I$402=Tables!$C3,'Bid Log'!$P$2:$P$402)))</f>
        <v>10806043</v>
      </c>
      <c r="K47" s="16">
        <f t="array" ref="K47">COUNT(IF('Bid Log'!$AA$2:$AA$402=Tables!J$6,IF('Bid Log'!$I$2:$I$402=Tables!$C3,'Bid Log'!$A$2:$A$402)))</f>
        <v>1</v>
      </c>
      <c r="L47" s="20">
        <f t="array" ref="L47">SUM(IF('Bid Log'!$AA$2:$AA$402=Tables!J$6,IF('Bid Log'!$I$2:$I$402=Tables!$C3,'Bid Log'!$P$2:$P$402)))</f>
        <v>14352</v>
      </c>
      <c r="M47" s="16">
        <f t="array" ref="M47">COUNT(IF('Bid Log'!$AA$2:$AA$402=Tables!J$7,IF('Bid Log'!$I$2:$I$402=Tables!$C3,'Bid Log'!$A$2:$A$402)))</f>
        <v>8</v>
      </c>
      <c r="N47" s="20">
        <f t="array" ref="N47">SUM(IF('Bid Log'!$AA$2:$AA$402=Tables!J$7,IF('Bid Log'!$I$2:$I$402=Tables!$C3,'Bid Log'!$P$2:$P$402)))</f>
        <v>173837</v>
      </c>
      <c r="O47" s="16">
        <f t="array" ref="O47">COUNT(IF('Bid Log'!$AA$2:$AA$402=Tables!J$8,IF('Bid Log'!$I$2:$I$402=Tables!$C3,'Bid Log'!$A$2:$A$402)))</f>
        <v>8</v>
      </c>
      <c r="P47" s="20">
        <f t="array" ref="P47">SUM(IF('Bid Log'!$AA$2:$AA$402=Tables!J$8,IF('Bid Log'!$I$2:$I$402=Tables!$C3,'Bid Log'!$P$2:$P$402)))</f>
        <v>369266</v>
      </c>
      <c r="Q47" s="16">
        <f t="array" ref="Q47">COUNT(IF('Bid Log'!$AA$2:$AA$402=Tables!J$9,IF('Bid Log'!$I$2:$I$402=Tables!$C3,'Bid Log'!$A$2:$A$402)))</f>
        <v>0</v>
      </c>
      <c r="R47" s="20">
        <f t="array" ref="R47">SUM(IF('Bid Log'!$AA$2:$AA$402=Tables!J$9,IF('Bid Log'!$I$2:$I$402=Tables!$C3,'Bid Log'!$P$2:$P$402)))</f>
        <v>0</v>
      </c>
      <c r="S47" s="16">
        <f t="array" ref="S47">COUNT(IF('Bid Log'!$AA$2:$AA$402=Tables!J$10,IF('Bid Log'!$I$2:$I$402=Tables!$C3,'Bid Log'!$A$2:$A$402)))</f>
        <v>4</v>
      </c>
      <c r="T47" s="20">
        <f t="array" ref="T47">SUM(IF('Bid Log'!$AA$2:$AA$402=Tables!J$10,IF('Bid Log'!$I$2:$I$402=Tables!$C3,'Bid Log'!$P$2:$P$402)))</f>
        <v>8000</v>
      </c>
      <c r="U47" s="16">
        <f t="array" ref="U47">COUNT(IF('Bid Log'!$AA$2:$AA$402=Tables!#REF!,IF('Bid Log'!$I$2:$I$402=Tables!$C3,'Bid Log'!$A$2:$A$402)))</f>
        <v>0</v>
      </c>
      <c r="V47" s="20" t="e">
        <f t="array" ref="V47">SUM(IF('Bid Log'!$AA$2:$AA$402=Tables!#REF!,IF('Bid Log'!$I$2:$I$402=Tables!$C3,'Bid Log'!$P$2:$P$402)))</f>
        <v>#REF!</v>
      </c>
      <c r="W47" s="34">
        <f t="shared" ref="W47:W54" si="35">SUM(D47/B47)</f>
        <v>0.38571428571428573</v>
      </c>
      <c r="X47" s="34">
        <f t="shared" ref="X47:X54" si="36">SUM(E47/C47)</f>
        <v>0.39580106200233062</v>
      </c>
      <c r="Y47" s="20">
        <f t="array" ref="Y47">SUM(IF('Bid Log'!$I$2:$I$402=Tables!$C3,'Bid Log'!$Z$2:$Z$402))</f>
        <v>0</v>
      </c>
      <c r="Z47" s="34">
        <f>SUM(Y47/C47)</f>
        <v>0</v>
      </c>
      <c r="AA47" s="20">
        <f t="array" ref="AA47">SUM(IF('Bid Log'!$I$2:$I$402=Tables!$C3,'Bid Log'!$AI$2:$AI$402))</f>
        <v>0</v>
      </c>
      <c r="AB47" s="34" t="e">
        <f>SUM(AA47/F47)</f>
        <v>#DIV/0!</v>
      </c>
    </row>
    <row r="48" spans="1:28">
      <c r="A48" s="13" t="str">
        <f>Tables!C4</f>
        <v>Site</v>
      </c>
      <c r="B48" s="18">
        <f t="array" ref="B48">COUNT(IF('Bid Log'!$I$2:$I$402=Tables!$C4,'Bid Log'!$A$2:$A$402))</f>
        <v>30</v>
      </c>
      <c r="C48" s="20">
        <f t="array" ref="C48">SUM(IF('Bid Log'!$I$2:$I$402=Tables!$C4,'Bid Log'!$P$2:$P$402))</f>
        <v>5773567</v>
      </c>
      <c r="D48" s="18">
        <f t="array" ref="D48">COUNT(IF('Bid Log'!$AA$2:$AA$402=Tables!J$3,IF('Bid Log'!$I$2:$I$402=Tables!$C4,'Bid Log'!$A$2:$A$402)))</f>
        <v>10</v>
      </c>
      <c r="E48" s="20">
        <f t="array" ref="E48">SUM(IF('Bid Log'!$AA$2:$AA$402=Tables!J$3,IF('Bid Log'!$I$2:$I$402=Tables!$C4,'Bid Log'!$P$2:$P$402)))</f>
        <v>68438</v>
      </c>
      <c r="F48" s="20">
        <f t="array" ref="F48">SUM(IF('Bid Log'!$AA$2:$AA$402=Tables!J$3,IF('Bid Log'!$I$2:$I$402=Tables!$C4,'Bid Log'!$AH$2:$AH$402)))</f>
        <v>0</v>
      </c>
      <c r="G48" s="16">
        <f t="array" ref="G48">COUNT(IF('Bid Log'!$AA$2:$AA$402=Tables!J$4,IF('Bid Log'!$I$2:$I$402=Tables!$C4,'Bid Log'!$A$2:$A$402)))</f>
        <v>2</v>
      </c>
      <c r="H48" s="20">
        <f t="array" ref="H48">SUM(IF('Bid Log'!$AA$2:$AA$402=Tables!J$4,IF('Bid Log'!$I$2:$I$402=Tables!$C4,'Bid Log'!$P$2:$P$402)))</f>
        <v>430007</v>
      </c>
      <c r="I48" s="16">
        <f t="array" ref="I48">COUNT(IF('Bid Log'!$AA$2:$AA$402=Tables!J$5,IF('Bid Log'!$I$2:$I$402=Tables!$C4,'Bid Log'!$A$2:$A$402)))</f>
        <v>10</v>
      </c>
      <c r="J48" s="20">
        <f t="array" ref="J48">SUM(IF('Bid Log'!$AA$2:$AA$402=Tables!J$5,IF('Bid Log'!$I$2:$I$402=Tables!$C4,'Bid Log'!$P$2:$P$402)))</f>
        <v>4928652</v>
      </c>
      <c r="K48" s="16">
        <f t="array" ref="K48">COUNT(IF('Bid Log'!$AA$2:$AA$402=Tables!J$6,IF('Bid Log'!$I$2:$I$402=Tables!$C4,'Bid Log'!$A$2:$A$402)))</f>
        <v>0</v>
      </c>
      <c r="L48" s="20">
        <f t="array" ref="L48">SUM(IF('Bid Log'!$AA$2:$AA$402=Tables!J$6,IF('Bid Log'!$I$2:$I$402=Tables!$C4,'Bid Log'!$P$2:$P$402)))</f>
        <v>0</v>
      </c>
      <c r="M48" s="16">
        <f t="array" ref="M48">COUNT(IF('Bid Log'!$AA$2:$AA$402=Tables!J$7,IF('Bid Log'!$I$2:$I$402=Tables!$C4,'Bid Log'!$A$2:$A$402)))</f>
        <v>4</v>
      </c>
      <c r="N48" s="20">
        <f t="array" ref="N48">SUM(IF('Bid Log'!$AA$2:$AA$402=Tables!J$7,IF('Bid Log'!$I$2:$I$402=Tables!$C4,'Bid Log'!$P$2:$P$402)))</f>
        <v>277640</v>
      </c>
      <c r="O48" s="16">
        <f t="array" ref="O48">COUNT(IF('Bid Log'!$AA$2:$AA$402=Tables!J$8,IF('Bid Log'!$I$2:$I$402=Tables!$C4,'Bid Log'!$A$2:$A$402)))</f>
        <v>0</v>
      </c>
      <c r="P48" s="20">
        <f t="array" ref="P48">SUM(IF('Bid Log'!$AA$2:$AA$402=Tables!J$8,IF('Bid Log'!$I$2:$I$402=Tables!$C4,'Bid Log'!$P$2:$P$402)))</f>
        <v>0</v>
      </c>
      <c r="Q48" s="16">
        <f t="array" ref="Q48">COUNT(IF('Bid Log'!$AA$2:$AA$402=Tables!J$9,IF('Bid Log'!$I$2:$I$402=Tables!$C4,'Bid Log'!$A$2:$A$402)))</f>
        <v>0</v>
      </c>
      <c r="R48" s="20">
        <f t="array" ref="R48">SUM(IF('Bid Log'!$AA$2:$AA$402=Tables!J$9,IF('Bid Log'!$I$2:$I$402=Tables!$C4,'Bid Log'!$P$2:$P$402)))</f>
        <v>0</v>
      </c>
      <c r="S48" s="16">
        <f t="array" ref="S48">COUNT(IF('Bid Log'!$AA$2:$AA$402=Tables!J$10,IF('Bid Log'!$I$2:$I$402=Tables!$C4,'Bid Log'!$A$2:$A$402)))</f>
        <v>0</v>
      </c>
      <c r="T48" s="20">
        <f t="array" ref="T48">SUM(IF('Bid Log'!$AA$2:$AA$402=Tables!J$10,IF('Bid Log'!$I$2:$I$402=Tables!$C4,'Bid Log'!$P$2:$P$402)))</f>
        <v>0</v>
      </c>
      <c r="U48" s="16">
        <f t="array" ref="U48">COUNT(IF('Bid Log'!$AA$2:$AA$402=Tables!#REF!,IF('Bid Log'!$I$2:$I$402=Tables!$C4,'Bid Log'!$A$2:$A$402)))</f>
        <v>0</v>
      </c>
      <c r="V48" s="20" t="e">
        <f t="array" ref="V48">SUM(IF('Bid Log'!$AA$2:$AA$402=Tables!#REF!,IF('Bid Log'!$I$2:$I$402=Tables!$C4,'Bid Log'!$P$2:$P$402)))</f>
        <v>#REF!</v>
      </c>
      <c r="W48" s="34">
        <f t="shared" si="35"/>
        <v>0.33333333333333331</v>
      </c>
      <c r="X48" s="34">
        <f t="shared" si="36"/>
        <v>1.1853677284770403E-2</v>
      </c>
      <c r="Y48" s="20">
        <f t="array" ref="Y48">SUM(IF('Bid Log'!$I$2:$I$402=Tables!$C4,'Bid Log'!$Z$2:$Z$402))</f>
        <v>0</v>
      </c>
      <c r="Z48" s="34">
        <f t="shared" ref="Z48:Z54" si="37">SUM(Y48/C48)</f>
        <v>0</v>
      </c>
      <c r="AA48" s="20">
        <f t="array" ref="AA48">SUM(IF('Bid Log'!$I$2:$I$402=Tables!$C4,'Bid Log'!$AI$2:$AI$402))</f>
        <v>0</v>
      </c>
      <c r="AB48" s="34" t="e">
        <f t="shared" ref="AB48:AB54" si="38">SUM(AA48/F48)</f>
        <v>#DIV/0!</v>
      </c>
    </row>
    <row r="49" spans="1:28">
      <c r="A49" s="13" t="str">
        <f>Tables!C5</f>
        <v>Shell</v>
      </c>
      <c r="B49" s="18">
        <f t="array" ref="B49">COUNT(IF('Bid Log'!$I$2:$I$402=Tables!$C5,'Bid Log'!$A$2:$A$402))</f>
        <v>3</v>
      </c>
      <c r="C49" s="20">
        <f t="array" ref="C49">SUM(IF('Bid Log'!$I$2:$I$402=Tables!$C5,'Bid Log'!$P$2:$P$402))</f>
        <v>17945925</v>
      </c>
      <c r="D49" s="18">
        <f t="array" ref="D49">COUNT(IF('Bid Log'!$AA$2:$AA$402=Tables!J$3,IF('Bid Log'!$I$2:$I$402=Tables!$C5,'Bid Log'!$A$2:$A$402)))</f>
        <v>1</v>
      </c>
      <c r="E49" s="20">
        <f t="array" ref="E49">SUM(IF('Bid Log'!$AA$2:$AA$402=Tables!J$3,IF('Bid Log'!$I$2:$I$402=Tables!$C5,'Bid Log'!$P$2:$P$402)))</f>
        <v>16635400</v>
      </c>
      <c r="F49" s="20">
        <f t="array" ref="F49">SUM(IF('Bid Log'!$AA$2:$AA$402=Tables!J$3,IF('Bid Log'!$I$2:$I$402=Tables!$C5,'Bid Log'!$AH$2:$AH$402)))</f>
        <v>0</v>
      </c>
      <c r="G49" s="16">
        <f t="array" ref="G49">COUNT(IF('Bid Log'!$AA$2:$AA$402=Tables!J$4,IF('Bid Log'!$I$2:$I$402=Tables!$C5,'Bid Log'!$A$2:$A$402)))</f>
        <v>0</v>
      </c>
      <c r="H49" s="20">
        <f t="array" ref="H49">SUM(IF('Bid Log'!$AA$2:$AA$402=Tables!J$4,IF('Bid Log'!$I$2:$I$402=Tables!$C5,'Bid Log'!$P$2:$P$402)))</f>
        <v>0</v>
      </c>
      <c r="I49" s="16">
        <f t="array" ref="I49">COUNT(IF('Bid Log'!$AA$2:$AA$402=Tables!J$5,IF('Bid Log'!$I$2:$I$402=Tables!$C5,'Bid Log'!$A$2:$A$402)))</f>
        <v>1</v>
      </c>
      <c r="J49" s="20">
        <f t="array" ref="J49">SUM(IF('Bid Log'!$AA$2:$AA$402=Tables!J$5,IF('Bid Log'!$I$2:$I$402=Tables!$C5,'Bid Log'!$P$2:$P$402)))</f>
        <v>1310525</v>
      </c>
      <c r="K49" s="16">
        <f t="array" ref="K49">COUNT(IF('Bid Log'!$AA$2:$AA$402=Tables!J$6,IF('Bid Log'!$I$2:$I$402=Tables!$C5,'Bid Log'!$A$2:$A$402)))</f>
        <v>0</v>
      </c>
      <c r="L49" s="20">
        <f t="array" ref="L49">SUM(IF('Bid Log'!$AA$2:$AA$402=Tables!J$6,IF('Bid Log'!$I$2:$I$402=Tables!$C5,'Bid Log'!$P$2:$P$402)))</f>
        <v>0</v>
      </c>
      <c r="M49" s="16">
        <f t="array" ref="M49">COUNT(IF('Bid Log'!$AA$2:$AA$402=Tables!J$7,IF('Bid Log'!$I$2:$I$402=Tables!$C5,'Bid Log'!$A$2:$A$402)))</f>
        <v>0</v>
      </c>
      <c r="N49" s="20">
        <f t="array" ref="N49">SUM(IF('Bid Log'!$AA$2:$AA$402=Tables!J$7,IF('Bid Log'!$I$2:$I$402=Tables!$C5,'Bid Log'!$P$2:$P$402)))</f>
        <v>0</v>
      </c>
      <c r="O49" s="16">
        <f t="array" ref="O49">COUNT(IF('Bid Log'!$AA$2:$AA$402=Tables!J$8,IF('Bid Log'!$I$2:$I$402=Tables!$C5,'Bid Log'!$A$2:$A$402)))</f>
        <v>1</v>
      </c>
      <c r="P49" s="20">
        <f t="array" ref="P49">SUM(IF('Bid Log'!$AA$2:$AA$402=Tables!J$8,IF('Bid Log'!$I$2:$I$402=Tables!$C5,'Bid Log'!$P$2:$P$402)))</f>
        <v>0</v>
      </c>
      <c r="Q49" s="16">
        <f t="array" ref="Q49">COUNT(IF('Bid Log'!$AA$2:$AA$402=Tables!J$9,IF('Bid Log'!$I$2:$I$402=Tables!$C5,'Bid Log'!$A$2:$A$402)))</f>
        <v>0</v>
      </c>
      <c r="R49" s="20">
        <f t="array" ref="R49">SUM(IF('Bid Log'!$AA$2:$AA$402=Tables!J$9,IF('Bid Log'!$I$2:$I$402=Tables!$C5,'Bid Log'!$P$2:$P$402)))</f>
        <v>0</v>
      </c>
      <c r="S49" s="16">
        <f t="array" ref="S49">COUNT(IF('Bid Log'!$AA$2:$AA$402=Tables!J$10,IF('Bid Log'!$I$2:$I$402=Tables!$C5,'Bid Log'!$A$2:$A$402)))</f>
        <v>0</v>
      </c>
      <c r="T49" s="20">
        <f t="array" ref="T49">SUM(IF('Bid Log'!$AA$2:$AA$402=Tables!J$10,IF('Bid Log'!$I$2:$I$402=Tables!$C5,'Bid Log'!$P$2:$P$402)))</f>
        <v>0</v>
      </c>
      <c r="U49" s="16">
        <f t="array" ref="U49">COUNT(IF('Bid Log'!$AA$2:$AA$402=Tables!#REF!,IF('Bid Log'!$I$2:$I$402=Tables!$C5,'Bid Log'!$A$2:$A$402)))</f>
        <v>0</v>
      </c>
      <c r="V49" s="20" t="e">
        <f t="array" ref="V49">SUM(IF('Bid Log'!$AA$2:$AA$402=Tables!#REF!,IF('Bid Log'!$I$2:$I$402=Tables!$C5,'Bid Log'!$P$2:$P$402)))</f>
        <v>#REF!</v>
      </c>
      <c r="W49" s="34">
        <f t="shared" si="35"/>
        <v>0.33333333333333331</v>
      </c>
      <c r="X49" s="34">
        <f t="shared" si="36"/>
        <v>0.92697367229607841</v>
      </c>
      <c r="Y49" s="20">
        <f t="array" ref="Y49">SUM(IF('Bid Log'!$I$2:$I$402=Tables!$C5,'Bid Log'!$Z$2:$Z$402))</f>
        <v>0</v>
      </c>
      <c r="Z49" s="34">
        <f t="shared" si="37"/>
        <v>0</v>
      </c>
      <c r="AA49" s="20">
        <f t="array" ref="AA49">SUM(IF('Bid Log'!$I$2:$I$402=Tables!$C5,'Bid Log'!$AI$2:$AI$402))</f>
        <v>0</v>
      </c>
      <c r="AB49" s="34" t="e">
        <f t="shared" si="38"/>
        <v>#DIV/0!</v>
      </c>
    </row>
    <row r="50" spans="1:28">
      <c r="A50" s="13" t="str">
        <f>Tables!C6</f>
        <v>Hospital</v>
      </c>
      <c r="B50" s="18">
        <f t="array" ref="B50">COUNT(IF('Bid Log'!$I$2:$I$402=Tables!$C6,'Bid Log'!$A$2:$A$402))</f>
        <v>31</v>
      </c>
      <c r="C50" s="20">
        <f t="array" ref="C50">SUM(IF('Bid Log'!$I$2:$I$402=Tables!$C6,'Bid Log'!$P$2:$P$402))</f>
        <v>8483180</v>
      </c>
      <c r="D50" s="18">
        <f t="array" ref="D50">COUNT(IF('Bid Log'!$AA$2:$AA$402=Tables!J$3,IF('Bid Log'!$I$2:$I$402=Tables!$C6,'Bid Log'!$A$2:$A$402)))</f>
        <v>6</v>
      </c>
      <c r="E50" s="20">
        <f t="array" ref="E50">SUM(IF('Bid Log'!$AA$2:$AA$402=Tables!J$3,IF('Bid Log'!$I$2:$I$402=Tables!$C6,'Bid Log'!$P$2:$P$402)))</f>
        <v>1402870</v>
      </c>
      <c r="F50" s="20">
        <f t="array" ref="F50">SUM(IF('Bid Log'!$AA$2:$AA$402=Tables!J$3,IF('Bid Log'!$I$2:$I$402=Tables!$C6,'Bid Log'!$AH$2:$AH$402)))</f>
        <v>0</v>
      </c>
      <c r="G50" s="16">
        <f t="array" ref="G50">COUNT(IF('Bid Log'!$AA$2:$AA$402=Tables!J$4,IF('Bid Log'!$I$2:$I$402=Tables!$C6,'Bid Log'!$A$2:$A$402)))</f>
        <v>0</v>
      </c>
      <c r="H50" s="20">
        <f t="array" ref="H50">SUM(IF('Bid Log'!$AA$2:$AA$402=Tables!J$4,IF('Bid Log'!$I$2:$I$402=Tables!$C6,'Bid Log'!$P$2:$P$402)))</f>
        <v>0</v>
      </c>
      <c r="I50" s="16">
        <f t="array" ref="I50">COUNT(IF('Bid Log'!$AA$2:$AA$402=Tables!J$5,IF('Bid Log'!$I$2:$I$402=Tables!$C6,'Bid Log'!$A$2:$A$402)))</f>
        <v>16</v>
      </c>
      <c r="J50" s="20">
        <f t="array" ref="J50">SUM(IF('Bid Log'!$AA$2:$AA$402=Tables!J$5,IF('Bid Log'!$I$2:$I$402=Tables!$C6,'Bid Log'!$P$2:$P$402)))</f>
        <v>6427099</v>
      </c>
      <c r="K50" s="16">
        <f t="array" ref="K50">COUNT(IF('Bid Log'!$AA$2:$AA$402=Tables!J$6,IF('Bid Log'!$I$2:$I$402=Tables!$C6,'Bid Log'!$A$2:$A$402)))</f>
        <v>0</v>
      </c>
      <c r="L50" s="20">
        <f t="array" ref="L50">SUM(IF('Bid Log'!$AA$2:$AA$402=Tables!J$6,IF('Bid Log'!$I$2:$I$402=Tables!$C6,'Bid Log'!$P$2:$P$402)))</f>
        <v>0</v>
      </c>
      <c r="M50" s="16">
        <f t="array" ref="M50">COUNT(IF('Bid Log'!$AA$2:$AA$402=Tables!J$7,IF('Bid Log'!$I$2:$I$402=Tables!$C6,'Bid Log'!$A$2:$A$402)))</f>
        <v>0</v>
      </c>
      <c r="N50" s="20">
        <f t="array" ref="N50">SUM(IF('Bid Log'!$AA$2:$AA$402=Tables!J$7,IF('Bid Log'!$I$2:$I$402=Tables!$C6,'Bid Log'!$P$2:$P$402)))</f>
        <v>0</v>
      </c>
      <c r="O50" s="16">
        <f t="array" ref="O50">COUNT(IF('Bid Log'!$AA$2:$AA$402=Tables!J$8,IF('Bid Log'!$I$2:$I$402=Tables!$C6,'Bid Log'!$A$2:$A$402)))</f>
        <v>2</v>
      </c>
      <c r="P50" s="20">
        <f t="array" ref="P50">SUM(IF('Bid Log'!$AA$2:$AA$402=Tables!J$8,IF('Bid Log'!$I$2:$I$402=Tables!$C6,'Bid Log'!$P$2:$P$402)))</f>
        <v>615347</v>
      </c>
      <c r="Q50" s="16">
        <f t="array" ref="Q50">COUNT(IF('Bid Log'!$AA$2:$AA$402=Tables!J$9,IF('Bid Log'!$I$2:$I$402=Tables!$C6,'Bid Log'!$A$2:$A$402)))</f>
        <v>0</v>
      </c>
      <c r="R50" s="20">
        <f t="array" ref="R50">SUM(IF('Bid Log'!$AA$2:$AA$402=Tables!J$9,IF('Bid Log'!$I$2:$I$402=Tables!$C6,'Bid Log'!$P$2:$P$402)))</f>
        <v>0</v>
      </c>
      <c r="S50" s="16">
        <f t="array" ref="S50">COUNT(IF('Bid Log'!$AA$2:$AA$402=Tables!J$10,IF('Bid Log'!$I$2:$I$402=Tables!$C6,'Bid Log'!$A$2:$A$402)))</f>
        <v>4</v>
      </c>
      <c r="T50" s="20">
        <f t="array" ref="T50">SUM(IF('Bid Log'!$AA$2:$AA$402=Tables!J$10,IF('Bid Log'!$I$2:$I$402=Tables!$C6,'Bid Log'!$P$2:$P$402)))</f>
        <v>0</v>
      </c>
      <c r="U50" s="16">
        <f t="array" ref="U50">COUNT(IF('Bid Log'!$AA$2:$AA$402=Tables!#REF!,IF('Bid Log'!$I$2:$I$402=Tables!$C6,'Bid Log'!$A$2:$A$402)))</f>
        <v>0</v>
      </c>
      <c r="V50" s="20" t="e">
        <f t="array" ref="V50">SUM(IF('Bid Log'!$AA$2:$AA$402=Tables!#REF!,IF('Bid Log'!$I$2:$I$402=Tables!$C6,'Bid Log'!$P$2:$P$402)))</f>
        <v>#REF!</v>
      </c>
      <c r="W50" s="34">
        <f t="shared" si="35"/>
        <v>0.19354838709677419</v>
      </c>
      <c r="X50" s="34">
        <f t="shared" si="36"/>
        <v>0.16537076898050024</v>
      </c>
      <c r="Y50" s="20">
        <f t="array" ref="Y50">SUM(IF('Bid Log'!$I$2:$I$402=Tables!$C6,'Bid Log'!$Z$2:$Z$402))</f>
        <v>0</v>
      </c>
      <c r="Z50" s="34">
        <f t="shared" si="37"/>
        <v>0</v>
      </c>
      <c r="AA50" s="20">
        <f t="array" ref="AA50">SUM(IF('Bid Log'!$I$2:$I$402=Tables!$C6,'Bid Log'!$AI$2:$AI$402))</f>
        <v>0</v>
      </c>
      <c r="AB50" s="34" t="e">
        <f t="shared" si="38"/>
        <v>#DIV/0!</v>
      </c>
    </row>
    <row r="51" spans="1:28">
      <c r="A51" s="13" t="str">
        <f>Tables!C7</f>
        <v>Industrial</v>
      </c>
      <c r="B51" s="18">
        <f t="array" ref="B51">COUNT(IF('Bid Log'!$I$2:$I$402=Tables!$C7,'Bid Log'!$A$2:$A$402))</f>
        <v>95</v>
      </c>
      <c r="C51" s="20">
        <f t="array" ref="C51">SUM(IF('Bid Log'!$I$2:$I$402=Tables!$C7,'Bid Log'!$P$2:$P$402))</f>
        <v>8463118.3699999992</v>
      </c>
      <c r="D51" s="18">
        <f t="array" ref="D51">COUNT(IF('Bid Log'!$AA$2:$AA$402=Tables!J$3,IF('Bid Log'!$I$2:$I$402=Tables!$C7,'Bid Log'!$A$2:$A$402)))</f>
        <v>31</v>
      </c>
      <c r="E51" s="20">
        <f t="array" ref="E51">SUM(IF('Bid Log'!$AA$2:$AA$402=Tables!J$3,IF('Bid Log'!$I$2:$I$402=Tables!$C7,'Bid Log'!$P$2:$P$402)))</f>
        <v>780278</v>
      </c>
      <c r="F51" s="20">
        <f t="array" ref="F51">SUM(IF('Bid Log'!$AA$2:$AA$402=Tables!J$3,IF('Bid Log'!$I$2:$I$402=Tables!$C7,'Bid Log'!$AH$2:$AH$402)))</f>
        <v>0</v>
      </c>
      <c r="G51" s="16">
        <f t="array" ref="G51">COUNT(IF('Bid Log'!$AA$2:$AA$402=Tables!J$4,IF('Bid Log'!$I$2:$I$402=Tables!$C7,'Bid Log'!$A$2:$A$402)))</f>
        <v>1</v>
      </c>
      <c r="H51" s="20">
        <f t="array" ref="H51">SUM(IF('Bid Log'!$AA$2:$AA$402=Tables!J$4,IF('Bid Log'!$I$2:$I$402=Tables!$C7,'Bid Log'!$P$2:$P$402)))</f>
        <v>6430</v>
      </c>
      <c r="I51" s="16">
        <f t="array" ref="I51">COUNT(IF('Bid Log'!$AA$2:$AA$402=Tables!J$5,IF('Bid Log'!$I$2:$I$402=Tables!$C7,'Bid Log'!$A$2:$A$402)))</f>
        <v>29</v>
      </c>
      <c r="J51" s="20">
        <f t="array" ref="J51">SUM(IF('Bid Log'!$AA$2:$AA$402=Tables!J$5,IF('Bid Log'!$I$2:$I$402=Tables!$C7,'Bid Log'!$P$2:$P$402)))</f>
        <v>7444912.3700000001</v>
      </c>
      <c r="K51" s="16">
        <f t="array" ref="K51">COUNT(IF('Bid Log'!$AA$2:$AA$402=Tables!J$6,IF('Bid Log'!$I$2:$I$402=Tables!$C7,'Bid Log'!$A$2:$A$402)))</f>
        <v>1</v>
      </c>
      <c r="L51" s="20">
        <f t="array" ref="L51">SUM(IF('Bid Log'!$AA$2:$AA$402=Tables!J$6,IF('Bid Log'!$I$2:$I$402=Tables!$C7,'Bid Log'!$P$2:$P$402)))</f>
        <v>1900</v>
      </c>
      <c r="M51" s="16">
        <f t="array" ref="M51">COUNT(IF('Bid Log'!$AA$2:$AA$402=Tables!J$7,IF('Bid Log'!$I$2:$I$402=Tables!$C7,'Bid Log'!$A$2:$A$402)))</f>
        <v>10</v>
      </c>
      <c r="N51" s="20">
        <f t="array" ref="N51">SUM(IF('Bid Log'!$AA$2:$AA$402=Tables!J$7,IF('Bid Log'!$I$2:$I$402=Tables!$C7,'Bid Log'!$P$2:$P$402)))</f>
        <v>42490</v>
      </c>
      <c r="O51" s="16">
        <f t="array" ref="O51">COUNT(IF('Bid Log'!$AA$2:$AA$402=Tables!J$8,IF('Bid Log'!$I$2:$I$402=Tables!$C7,'Bid Log'!$A$2:$A$402)))</f>
        <v>3</v>
      </c>
      <c r="P51" s="20">
        <f t="array" ref="P51">SUM(IF('Bid Log'!$AA$2:$AA$402=Tables!J$8,IF('Bid Log'!$I$2:$I$402=Tables!$C7,'Bid Log'!$P$2:$P$402)))</f>
        <v>187108</v>
      </c>
      <c r="Q51" s="16">
        <f t="array" ref="Q51">COUNT(IF('Bid Log'!$AA$2:$AA$402=Tables!J$9,IF('Bid Log'!$I$2:$I$402=Tables!$C7,'Bid Log'!$A$2:$A$402)))</f>
        <v>0</v>
      </c>
      <c r="R51" s="20">
        <f t="array" ref="R51">SUM(IF('Bid Log'!$AA$2:$AA$402=Tables!J$9,IF('Bid Log'!$I$2:$I$402=Tables!$C7,'Bid Log'!$P$2:$P$402)))</f>
        <v>0</v>
      </c>
      <c r="S51" s="16">
        <f t="array" ref="S51">COUNT(IF('Bid Log'!$AA$2:$AA$402=Tables!J$10,IF('Bid Log'!$I$2:$I$402=Tables!$C7,'Bid Log'!$A$2:$A$402)))</f>
        <v>0</v>
      </c>
      <c r="T51" s="20">
        <f t="array" ref="T51">SUM(IF('Bid Log'!$AA$2:$AA$402=Tables!J$10,IF('Bid Log'!$I$2:$I$402=Tables!$C7,'Bid Log'!$P$2:$P$402)))</f>
        <v>0</v>
      </c>
      <c r="U51" s="16">
        <f t="array" ref="U51">COUNT(IF('Bid Log'!$AA$2:$AA$402=Tables!#REF!,IF('Bid Log'!$I$2:$I$402=Tables!$C7,'Bid Log'!$A$2:$A$402)))</f>
        <v>0</v>
      </c>
      <c r="V51" s="20" t="e">
        <f t="array" ref="V51">SUM(IF('Bid Log'!$AA$2:$AA$402=Tables!#REF!,IF('Bid Log'!$I$2:$I$402=Tables!$C7,'Bid Log'!$P$2:$P$402)))</f>
        <v>#REF!</v>
      </c>
      <c r="W51" s="34">
        <f t="shared" si="35"/>
        <v>0.32631578947368423</v>
      </c>
      <c r="X51" s="34">
        <f t="shared" si="36"/>
        <v>9.2197457944807173E-2</v>
      </c>
      <c r="Y51" s="20">
        <f t="array" ref="Y51">SUM(IF('Bid Log'!$I$2:$I$402=Tables!$C7,'Bid Log'!$Z$2:$Z$402))</f>
        <v>0</v>
      </c>
      <c r="Z51" s="34">
        <f t="shared" si="37"/>
        <v>0</v>
      </c>
      <c r="AA51" s="20">
        <f t="array" ref="AA51">SUM(IF('Bid Log'!$I$2:$I$402=Tables!$C7,'Bid Log'!$AI$2:$AI$402))</f>
        <v>0</v>
      </c>
      <c r="AB51" s="34" t="e">
        <f t="shared" si="38"/>
        <v>#DIV/0!</v>
      </c>
    </row>
    <row r="52" spans="1:28">
      <c r="A52" s="13" t="str">
        <f>Tables!C8</f>
        <v>Specialty</v>
      </c>
      <c r="B52" s="18">
        <f t="array" ref="B52">COUNT(IF('Bid Log'!$I$2:$I$402=Tables!$C8,'Bid Log'!$A$2:$A$402))</f>
        <v>7</v>
      </c>
      <c r="C52" s="20">
        <f t="array" ref="C52">SUM(IF('Bid Log'!$I$2:$I$402=Tables!$C8,'Bid Log'!$P$2:$P$402))</f>
        <v>2445309</v>
      </c>
      <c r="D52" s="18">
        <f t="array" ref="D52">COUNT(IF('Bid Log'!$AA$2:$AA$402=Tables!J$3,IF('Bid Log'!$I$2:$I$402=Tables!$C8,'Bid Log'!$A$2:$A$402)))</f>
        <v>2</v>
      </c>
      <c r="E52" s="20">
        <f t="array" ref="E52">SUM(IF('Bid Log'!$AA$2:$AA$402=Tables!J$3,IF('Bid Log'!$I$2:$I$402=Tables!$C8,'Bid Log'!$P$2:$P$402)))</f>
        <v>2164479</v>
      </c>
      <c r="F52" s="20">
        <f t="array" ref="F52">SUM(IF('Bid Log'!$AA$2:$AA$402=Tables!J$3,IF('Bid Log'!$I$2:$I$402=Tables!$C8,'Bid Log'!$AH$2:$AH$402)))</f>
        <v>0</v>
      </c>
      <c r="G52" s="16">
        <f t="array" ref="G52">COUNT(IF('Bid Log'!$AA$2:$AA$402=Tables!J$4,IF('Bid Log'!$I$2:$I$402=Tables!$C8,'Bid Log'!$A$2:$A$402)))</f>
        <v>0</v>
      </c>
      <c r="H52" s="20">
        <f t="array" ref="H52">SUM(IF('Bid Log'!$AA$2:$AA$402=Tables!J$4,IF('Bid Log'!$I$2:$I$402=Tables!$C8,'Bid Log'!$P$2:$P$402)))</f>
        <v>0</v>
      </c>
      <c r="I52" s="16">
        <f t="array" ref="I52">COUNT(IF('Bid Log'!$AA$2:$AA$402=Tables!J$5,IF('Bid Log'!$I$2:$I$402=Tables!$C8,'Bid Log'!$A$2:$A$402)))</f>
        <v>2</v>
      </c>
      <c r="J52" s="20">
        <f t="array" ref="J52">SUM(IF('Bid Log'!$AA$2:$AA$402=Tables!J$5,IF('Bid Log'!$I$2:$I$402=Tables!$C8,'Bid Log'!$P$2:$P$402)))</f>
        <v>280830</v>
      </c>
      <c r="K52" s="16">
        <f t="array" ref="K52">COUNT(IF('Bid Log'!$AA$2:$AA$402=Tables!J$6,IF('Bid Log'!$I$2:$I$402=Tables!$C8,'Bid Log'!$A$2:$A$402)))</f>
        <v>0</v>
      </c>
      <c r="L52" s="20">
        <f t="array" ref="L52">SUM(IF('Bid Log'!$AA$2:$AA$402=Tables!J$6,IF('Bid Log'!$I$2:$I$402=Tables!$C8,'Bid Log'!$P$2:$P$402)))</f>
        <v>0</v>
      </c>
      <c r="M52" s="16">
        <f t="array" ref="M52">COUNT(IF('Bid Log'!$AA$2:$AA$402=Tables!J$7,IF('Bid Log'!$I$2:$I$402=Tables!$C8,'Bid Log'!$A$2:$A$402)))</f>
        <v>0</v>
      </c>
      <c r="N52" s="20">
        <f t="array" ref="N52">SUM(IF('Bid Log'!$AA$2:$AA$402=Tables!J$7,IF('Bid Log'!$I$2:$I$402=Tables!$C8,'Bid Log'!$P$2:$P$402)))</f>
        <v>0</v>
      </c>
      <c r="O52" s="16">
        <f t="array" ref="O52">COUNT(IF('Bid Log'!$AA$2:$AA$402=Tables!J$8,IF('Bid Log'!$I$2:$I$402=Tables!$C8,'Bid Log'!$A$2:$A$402)))</f>
        <v>0</v>
      </c>
      <c r="P52" s="20">
        <f t="array" ref="P52">SUM(IF('Bid Log'!$AA$2:$AA$402=Tables!J$8,IF('Bid Log'!$I$2:$I$402=Tables!$C8,'Bid Log'!$P$2:$P$402)))</f>
        <v>0</v>
      </c>
      <c r="Q52" s="16">
        <f t="array" ref="Q52">COUNT(IF('Bid Log'!$AA$2:$AA$402=Tables!J$9,IF('Bid Log'!$I$2:$I$402=Tables!$C8,'Bid Log'!$A$2:$A$402)))</f>
        <v>0</v>
      </c>
      <c r="R52" s="20">
        <f t="array" ref="R52">SUM(IF('Bid Log'!$AA$2:$AA$402=Tables!J$9,IF('Bid Log'!$I$2:$I$402=Tables!$C8,'Bid Log'!$P$2:$P$402)))</f>
        <v>0</v>
      </c>
      <c r="S52" s="16">
        <f t="array" ref="S52">COUNT(IF('Bid Log'!$AA$2:$AA$402=Tables!J$10,IF('Bid Log'!$I$2:$I$402=Tables!$C8,'Bid Log'!$A$2:$A$402)))</f>
        <v>1</v>
      </c>
      <c r="T52" s="20">
        <f t="array" ref="T52">SUM(IF('Bid Log'!$AA$2:$AA$402=Tables!J$10,IF('Bid Log'!$I$2:$I$402=Tables!$C8,'Bid Log'!$P$2:$P$402)))</f>
        <v>0</v>
      </c>
      <c r="U52" s="16">
        <f t="array" ref="U52">COUNT(IF('Bid Log'!$AA$2:$AA$402=Tables!#REF!,IF('Bid Log'!$I$2:$I$402=Tables!$C8,'Bid Log'!$A$2:$A$402)))</f>
        <v>0</v>
      </c>
      <c r="V52" s="20" t="e">
        <f t="array" ref="V52">SUM(IF('Bid Log'!$AA$2:$AA$402=Tables!#REF!,IF('Bid Log'!$I$2:$I$402=Tables!$C8,'Bid Log'!$P$2:$P$402)))</f>
        <v>#REF!</v>
      </c>
      <c r="W52" s="34">
        <f t="shared" si="35"/>
        <v>0.2857142857142857</v>
      </c>
      <c r="X52" s="34">
        <f t="shared" si="36"/>
        <v>0.88515561836970302</v>
      </c>
      <c r="Y52" s="20">
        <f t="array" ref="Y52">SUM(IF('Bid Log'!$I$2:$I$402=Tables!$C8,'Bid Log'!$Z$2:$Z$402))</f>
        <v>0</v>
      </c>
      <c r="Z52" s="34">
        <f t="shared" si="37"/>
        <v>0</v>
      </c>
      <c r="AA52" s="20">
        <f t="array" ref="AA52">SUM(IF('Bid Log'!$I$2:$I$402=Tables!$C8,'Bid Log'!$AI$2:$AI$402))</f>
        <v>0</v>
      </c>
      <c r="AB52" s="34" t="e">
        <f t="shared" si="38"/>
        <v>#DIV/0!</v>
      </c>
    </row>
    <row r="53" spans="1:28">
      <c r="A53" s="13" t="str">
        <f>Tables!C9</f>
        <v>Parking Structure</v>
      </c>
      <c r="B53" s="18">
        <f t="array" ref="B53">COUNT(IF('Bid Log'!$I$2:$I$402=Tables!$C9,'Bid Log'!$A$2:$A$402))</f>
        <v>3</v>
      </c>
      <c r="C53" s="20">
        <f t="array" ref="C53">SUM(IF('Bid Log'!$I$2:$I$402=Tables!$C9,'Bid Log'!$P$2:$P$402))</f>
        <v>93543</v>
      </c>
      <c r="D53" s="18">
        <f t="array" ref="D53">COUNT(IF('Bid Log'!$AA$2:$AA$402=Tables!J$3,IF('Bid Log'!$I$2:$I$402=Tables!$C9,'Bid Log'!$A$2:$A$402)))</f>
        <v>1</v>
      </c>
      <c r="E53" s="20">
        <f t="array" ref="E53">SUM(IF('Bid Log'!$AA$2:$AA$402=Tables!J$3,IF('Bid Log'!$I$2:$I$402=Tables!$C9,'Bid Log'!$P$2:$P$402)))</f>
        <v>7873</v>
      </c>
      <c r="F53" s="20">
        <f t="array" ref="F53">SUM(IF('Bid Log'!$AA$2:$AA$402=Tables!J$3,IF('Bid Log'!$I$2:$I$402=Tables!$C9,'Bid Log'!$AH$2:$AH$402)))</f>
        <v>0</v>
      </c>
      <c r="G53" s="16">
        <f t="array" ref="G53">COUNT(IF('Bid Log'!$AA$2:$AA$402=Tables!J$4,IF('Bid Log'!$I$2:$I$402=Tables!$C9,'Bid Log'!$A$2:$A$402)))</f>
        <v>0</v>
      </c>
      <c r="H53" s="20">
        <f t="array" ref="H53">SUM(IF('Bid Log'!$AA$2:$AA$402=Tables!J$4,IF('Bid Log'!$I$2:$I$402=Tables!$C9,'Bid Log'!$P$2:$P$402)))</f>
        <v>0</v>
      </c>
      <c r="I53" s="16">
        <f t="array" ref="I53">COUNT(IF('Bid Log'!$AA$2:$AA$402=Tables!J$5,IF('Bid Log'!$I$2:$I$402=Tables!$C9,'Bid Log'!$A$2:$A$402)))</f>
        <v>1</v>
      </c>
      <c r="J53" s="20">
        <f t="array" ref="J53">SUM(IF('Bid Log'!$AA$2:$AA$402=Tables!J$5,IF('Bid Log'!$I$2:$I$402=Tables!$C9,'Bid Log'!$P$2:$P$402)))</f>
        <v>1690</v>
      </c>
      <c r="K53" s="16">
        <f t="array" ref="K53">COUNT(IF('Bid Log'!$AA$2:$AA$402=Tables!J$6,IF('Bid Log'!$I$2:$I$402=Tables!$C9,'Bid Log'!$A$2:$A$402)))</f>
        <v>0</v>
      </c>
      <c r="L53" s="20">
        <f t="array" ref="L53">SUM(IF('Bid Log'!$AA$2:$AA$402=Tables!J$6,IF('Bid Log'!$I$2:$I$402=Tables!$C9,'Bid Log'!$P$2:$P$402)))</f>
        <v>0</v>
      </c>
      <c r="M53" s="16">
        <f t="array" ref="M53">COUNT(IF('Bid Log'!$AA$2:$AA$402=Tables!J$7,IF('Bid Log'!$I$2:$I$402=Tables!$C9,'Bid Log'!$A$2:$A$402)))</f>
        <v>1</v>
      </c>
      <c r="N53" s="20">
        <f t="array" ref="N53">SUM(IF('Bid Log'!$AA$2:$AA$402=Tables!J$7,IF('Bid Log'!$I$2:$I$402=Tables!$C9,'Bid Log'!$P$2:$P$402)))</f>
        <v>83980</v>
      </c>
      <c r="O53" s="16">
        <f t="array" ref="O53">COUNT(IF('Bid Log'!$AA$2:$AA$402=Tables!J$8,IF('Bid Log'!$I$2:$I$402=Tables!$C9,'Bid Log'!$A$2:$A$402)))</f>
        <v>0</v>
      </c>
      <c r="P53" s="20">
        <f t="array" ref="P53">SUM(IF('Bid Log'!$AA$2:$AA$402=Tables!J$8,IF('Bid Log'!$I$2:$I$402=Tables!$C9,'Bid Log'!$P$2:$P$402)))</f>
        <v>0</v>
      </c>
      <c r="Q53" s="16">
        <f t="array" ref="Q53">COUNT(IF('Bid Log'!$AA$2:$AA$402=Tables!J$9,IF('Bid Log'!$I$2:$I$402=Tables!$C9,'Bid Log'!$A$2:$A$402)))</f>
        <v>0</v>
      </c>
      <c r="R53" s="20">
        <f t="array" ref="R53">SUM(IF('Bid Log'!$AA$2:$AA$402=Tables!J$9,IF('Bid Log'!$I$2:$I$402=Tables!$C9,'Bid Log'!$P$2:$P$402)))</f>
        <v>0</v>
      </c>
      <c r="S53" s="16">
        <f t="array" ref="S53">COUNT(IF('Bid Log'!$AA$2:$AA$402=Tables!J$10,IF('Bid Log'!$I$2:$I$402=Tables!$C9,'Bid Log'!$A$2:$A$402)))</f>
        <v>0</v>
      </c>
      <c r="T53" s="20">
        <f t="array" ref="T53">SUM(IF('Bid Log'!$AA$2:$AA$402=Tables!J$10,IF('Bid Log'!$I$2:$I$402=Tables!$C9,'Bid Log'!$P$2:$P$402)))</f>
        <v>0</v>
      </c>
      <c r="U53" s="16">
        <f t="array" ref="U53">COUNT(IF('Bid Log'!$AA$2:$AA$402=Tables!#REF!,IF('Bid Log'!$I$2:$I$402=Tables!$C9,'Bid Log'!$A$2:$A$402)))</f>
        <v>0</v>
      </c>
      <c r="V53" s="20" t="e">
        <f t="array" ref="V53">SUM(IF('Bid Log'!$AA$2:$AA$402=Tables!#REF!,IF('Bid Log'!$I$2:$I$402=Tables!$C9,'Bid Log'!$P$2:$P$402)))</f>
        <v>#REF!</v>
      </c>
      <c r="W53" s="34">
        <f t="shared" si="35"/>
        <v>0.33333333333333331</v>
      </c>
      <c r="X53" s="34">
        <f t="shared" si="36"/>
        <v>8.416450188683279E-2</v>
      </c>
      <c r="Y53" s="20">
        <f t="array" ref="Y53">SUM(IF('Bid Log'!$I$2:$I$402=Tables!$C9,'Bid Log'!$Z$2:$Z$402))</f>
        <v>0</v>
      </c>
      <c r="Z53" s="34">
        <f t="shared" si="37"/>
        <v>0</v>
      </c>
      <c r="AA53" s="20">
        <f t="array" ref="AA53">SUM(IF('Bid Log'!$I$2:$I$402=Tables!$C9,'Bid Log'!$AI$2:$AI$402))</f>
        <v>0</v>
      </c>
      <c r="AB53" s="34" t="e">
        <f t="shared" si="38"/>
        <v>#DIV/0!</v>
      </c>
    </row>
    <row r="54" spans="1:28" s="21" customFormat="1">
      <c r="A54" s="13" t="str">
        <f>Tables!C10</f>
        <v>Comercial</v>
      </c>
      <c r="B54" s="18">
        <f t="array" ref="B54">COUNT(IF('Bid Log'!$I$2:$I$402=Tables!$C10,'Bid Log'!$A$2:$A$402))</f>
        <v>8</v>
      </c>
      <c r="C54" s="20">
        <f t="array" ref="C54">SUM(IF('Bid Log'!$I$2:$I$402=Tables!$C10,'Bid Log'!$P$2:$P$402))</f>
        <v>8548522</v>
      </c>
      <c r="D54" s="18">
        <f t="array" ref="D54">COUNT(IF('Bid Log'!$AA$2:$AA$402=Tables!J$3,IF('Bid Log'!$I$2:$I$402=Tables!$C10,'Bid Log'!$A$2:$A$402)))</f>
        <v>2</v>
      </c>
      <c r="E54" s="20">
        <f t="array" ref="E54">SUM(IF('Bid Log'!$AA$2:$AA$402=Tables!J$3,IF('Bid Log'!$I$2:$I$402=Tables!$C10,'Bid Log'!$P$2:$P$402)))</f>
        <v>147496</v>
      </c>
      <c r="F54" s="20">
        <f t="array" ref="F54">SUM(IF('Bid Log'!$AA$2:$AA$402=Tables!J$3,IF('Bid Log'!$I$2:$I$402=Tables!$C10,'Bid Log'!$AH$2:$AH$402)))</f>
        <v>0</v>
      </c>
      <c r="G54" s="16">
        <f t="array" ref="G54">COUNT(IF('Bid Log'!$AA$2:$AA$402=Tables!J$4,IF('Bid Log'!$I$2:$I$402=Tables!$C10,'Bid Log'!$A$2:$A$402)))</f>
        <v>1</v>
      </c>
      <c r="H54" s="20">
        <f t="array" ref="H54">SUM(IF('Bid Log'!$AA$2:$AA$402=Tables!J$4,IF('Bid Log'!$I$2:$I$402=Tables!$C10,'Bid Log'!$P$2:$P$402)))</f>
        <v>24897</v>
      </c>
      <c r="I54" s="16">
        <f t="array" ref="I54">COUNT(IF('Bid Log'!$AA$2:$AA$402=Tables!J$5,IF('Bid Log'!$I$2:$I$402=Tables!$C10,'Bid Log'!$A$2:$A$402)))</f>
        <v>3</v>
      </c>
      <c r="J54" s="20">
        <f t="array" ref="J54">SUM(IF('Bid Log'!$AA$2:$AA$402=Tables!J$5,IF('Bid Log'!$I$2:$I$402=Tables!$C10,'Bid Log'!$P$2:$P$402)))</f>
        <v>8376129</v>
      </c>
      <c r="K54" s="16">
        <f t="array" ref="K54">COUNT(IF('Bid Log'!$AA$2:$AA$402=Tables!J$6,IF('Bid Log'!$I$2:$I$402=Tables!$C10,'Bid Log'!$A$2:$A$402)))</f>
        <v>0</v>
      </c>
      <c r="L54" s="20">
        <f t="array" ref="L54">SUM(IF('Bid Log'!$AA$2:$AA$402=Tables!J$6,IF('Bid Log'!$I$2:$I$402=Tables!$C10,'Bid Log'!$P$2:$P$402)))</f>
        <v>0</v>
      </c>
      <c r="M54" s="16">
        <f t="array" ref="M54">COUNT(IF('Bid Log'!$AA$2:$AA$402=Tables!J$7,IF('Bid Log'!$I$2:$I$402=Tables!$C10,'Bid Log'!$A$2:$A$402)))</f>
        <v>0</v>
      </c>
      <c r="N54" s="20">
        <f t="array" ref="N54">SUM(IF('Bid Log'!$AA$2:$AA$402=Tables!J$7,IF('Bid Log'!$I$2:$I$402=Tables!$C10,'Bid Log'!$P$2:$P$402)))</f>
        <v>0</v>
      </c>
      <c r="O54" s="16">
        <f t="array" ref="O54">COUNT(IF('Bid Log'!$AA$2:$AA$402=Tables!J$8,IF('Bid Log'!$I$2:$I$402=Tables!$C10,'Bid Log'!$A$2:$A$402)))</f>
        <v>0</v>
      </c>
      <c r="P54" s="20">
        <f t="array" ref="P54">SUM(IF('Bid Log'!$AA$2:$AA$402=Tables!J$8,IF('Bid Log'!$I$2:$I$402=Tables!$C10,'Bid Log'!$P$2:$P$402)))</f>
        <v>0</v>
      </c>
      <c r="Q54" s="16">
        <f t="array" ref="Q54">COUNT(IF('Bid Log'!$AA$2:$AA$402=Tables!J$9,IF('Bid Log'!$I$2:$I$402=Tables!$C10,'Bid Log'!$A$2:$A$402)))</f>
        <v>0</v>
      </c>
      <c r="R54" s="20">
        <f t="array" ref="R54">SUM(IF('Bid Log'!$AA$2:$AA$402=Tables!J$9,IF('Bid Log'!$I$2:$I$402=Tables!$C10,'Bid Log'!$P$2:$P$402)))</f>
        <v>0</v>
      </c>
      <c r="S54" s="16">
        <f t="array" ref="S54">COUNT(IF('Bid Log'!$AA$2:$AA$402=Tables!J$10,IF('Bid Log'!$I$2:$I$402=Tables!$C10,'Bid Log'!$A$2:$A$402)))</f>
        <v>1</v>
      </c>
      <c r="T54" s="20">
        <f t="array" ref="T54">SUM(IF('Bid Log'!$AA$2:$AA$402=Tables!J$10,IF('Bid Log'!$I$2:$I$402=Tables!$C10,'Bid Log'!$P$2:$P$402)))</f>
        <v>0</v>
      </c>
      <c r="U54" s="16">
        <f t="array" ref="U54">COUNT(IF('Bid Log'!$AA$2:$AA$402=Tables!#REF!,IF('Bid Log'!$I$2:$I$402=Tables!$C10,'Bid Log'!$A$2:$A$402)))</f>
        <v>0</v>
      </c>
      <c r="V54" s="20" t="e">
        <f t="array" ref="V54">SUM(IF('Bid Log'!$AA$2:$AA$402=Tables!#REF!,IF('Bid Log'!$I$2:$I$402=Tables!$C10,'Bid Log'!$P$2:$P$402)))</f>
        <v>#REF!</v>
      </c>
      <c r="W54" s="34">
        <f t="shared" si="35"/>
        <v>0.25</v>
      </c>
      <c r="X54" s="34">
        <f t="shared" si="36"/>
        <v>1.7253976769317551E-2</v>
      </c>
      <c r="Y54" s="20">
        <f t="array" ref="Y54">SUM(IF('Bid Log'!$I$2:$I$402=Tables!$C10,'Bid Log'!$Z$2:$Z$402))</f>
        <v>0</v>
      </c>
      <c r="Z54" s="34">
        <f t="shared" si="37"/>
        <v>0</v>
      </c>
      <c r="AA54" s="20">
        <f t="array" ref="AA54">SUM(IF('Bid Log'!$I$2:$I$402=Tables!$C10,'Bid Log'!$AI$2:$AI$402))</f>
        <v>0</v>
      </c>
      <c r="AB54" s="34" t="e">
        <f t="shared" si="38"/>
        <v>#DIV/0!</v>
      </c>
    </row>
    <row r="55" spans="1:28" s="21" customFormat="1">
      <c r="A55" s="13" t="str">
        <f>Tables!C11</f>
        <v>Fire Alarm</v>
      </c>
      <c r="B55" s="18">
        <f t="array" ref="B55">COUNT(IF('Bid Log'!$I$2:$I$402=Tables!$C11,'Bid Log'!$A$2:$A$402))</f>
        <v>5</v>
      </c>
      <c r="C55" s="20">
        <f t="array" ref="C55">SUM(IF('Bid Log'!$I$2:$I$402=Tables!$C11,'Bid Log'!$P$2:$P$402))</f>
        <v>23300</v>
      </c>
      <c r="D55" s="18">
        <f t="array" ref="D55">COUNT(IF('Bid Log'!$AA$2:$AA$402=Tables!J$3,IF('Bid Log'!$I$2:$I$402=Tables!$C11,'Bid Log'!$A$2:$A$402)))</f>
        <v>0</v>
      </c>
      <c r="E55" s="20">
        <f t="array" ref="E55">SUM(IF('Bid Log'!$AA$2:$AA$402=Tables!J$3,IF('Bid Log'!$I$2:$I$402=Tables!$C11,'Bid Log'!$P$2:$P$402)))</f>
        <v>0</v>
      </c>
      <c r="F55" s="20">
        <f t="array" ref="F55">SUM(IF('Bid Log'!$AA$2:$AA$402=Tables!J$3,IF('Bid Log'!$I$2:$I$402=Tables!$C11,'Bid Log'!$AH$2:$AH$402)))</f>
        <v>0</v>
      </c>
      <c r="G55" s="16">
        <f t="array" ref="G55">COUNT(IF('Bid Log'!$AA$2:$AA$402=Tables!J$4,IF('Bid Log'!$I$2:$I$402=Tables!$C11,'Bid Log'!$A$2:$A$402)))</f>
        <v>0</v>
      </c>
      <c r="H55" s="20">
        <f t="array" ref="H55">SUM(IF('Bid Log'!$AA$2:$AA$402=Tables!J$4,IF('Bid Log'!$I$2:$I$402=Tables!$C11,'Bid Log'!$P$2:$P$402)))</f>
        <v>0</v>
      </c>
      <c r="I55" s="16">
        <f t="array" ref="I55">COUNT(IF('Bid Log'!$AA$2:$AA$402=Tables!J$5,IF('Bid Log'!$I$2:$I$402=Tables!$C11,'Bid Log'!$A$2:$A$402)))</f>
        <v>1</v>
      </c>
      <c r="J55" s="20">
        <f t="array" ref="J55">SUM(IF('Bid Log'!$AA$2:$AA$402=Tables!J$5,IF('Bid Log'!$I$2:$I$402=Tables!$C11,'Bid Log'!$P$2:$P$402)))</f>
        <v>7800</v>
      </c>
      <c r="K55" s="16">
        <f t="array" ref="K55">COUNT(IF('Bid Log'!$AA$2:$AA$402=Tables!J$6,IF('Bid Log'!$I$2:$I$402=Tables!$C11,'Bid Log'!$A$2:$A$402)))</f>
        <v>0</v>
      </c>
      <c r="L55" s="20">
        <f t="array" ref="L55">SUM(IF('Bid Log'!$AA$2:$AA$402=Tables!J$6,IF('Bid Log'!$I$2:$I$402=Tables!$C11,'Bid Log'!$P$2:$P$402)))</f>
        <v>0</v>
      </c>
      <c r="M55" s="16">
        <f t="array" ref="M55">COUNT(IF('Bid Log'!$AA$2:$AA$402=Tables!J$7,IF('Bid Log'!$I$2:$I$402=Tables!$C11,'Bid Log'!$A$2:$A$402)))</f>
        <v>0</v>
      </c>
      <c r="N55" s="20">
        <f t="array" ref="N55">SUM(IF('Bid Log'!$AA$2:$AA$402=Tables!J$7,IF('Bid Log'!$I$2:$I$402=Tables!$C11,'Bid Log'!$P$2:$P$402)))</f>
        <v>0</v>
      </c>
      <c r="O55" s="16">
        <f t="array" ref="O55">COUNT(IF('Bid Log'!$AA$2:$AA$402=Tables!J$8,IF('Bid Log'!$I$2:$I$402=Tables!$C11,'Bid Log'!$A$2:$A$402)))</f>
        <v>0</v>
      </c>
      <c r="P55" s="20">
        <f t="array" ref="P55">SUM(IF('Bid Log'!$AA$2:$AA$402=Tables!J$8,IF('Bid Log'!$I$2:$I$402=Tables!$C11,'Bid Log'!$P$2:$P$402)))</f>
        <v>0</v>
      </c>
      <c r="Q55" s="16">
        <f t="array" ref="Q55">COUNT(IF('Bid Log'!$AA$2:$AA$402=Tables!J$9,IF('Bid Log'!$I$2:$I$402=Tables!$C11,'Bid Log'!$A$2:$A$402)))</f>
        <v>0</v>
      </c>
      <c r="R55" s="20">
        <f t="array" ref="R55">SUM(IF('Bid Log'!$AA$2:$AA$402=Tables!J$9,IF('Bid Log'!$I$2:$I$402=Tables!$C11,'Bid Log'!$P$2:$P$402)))</f>
        <v>0</v>
      </c>
      <c r="S55" s="16">
        <f t="array" ref="S55">COUNT(IF('Bid Log'!$AA$2:$AA$402=Tables!J$10,IF('Bid Log'!$I$2:$I$402=Tables!$C11,'Bid Log'!$A$2:$A$402)))</f>
        <v>1</v>
      </c>
      <c r="T55" s="20">
        <f t="array" ref="T55">SUM(IF('Bid Log'!$AA$2:$AA$402=Tables!J$10,IF('Bid Log'!$I$2:$I$402=Tables!$C11,'Bid Log'!$P$2:$P$402)))</f>
        <v>0</v>
      </c>
      <c r="U55" s="16">
        <f t="array" ref="U55">COUNT(IF('Bid Log'!$AA$2:$AA$402=Tables!#REF!,IF('Bid Log'!$I$2:$I$402=Tables!$C11,'Bid Log'!$A$2:$A$402)))</f>
        <v>0</v>
      </c>
      <c r="V55" s="20" t="e">
        <f t="array" ref="V55">SUM(IF('Bid Log'!$AA$2:$AA$402=Tables!#REF!,IF('Bid Log'!$I$2:$I$402=Tables!$C11,'Bid Log'!$P$2:$P$402)))</f>
        <v>#REF!</v>
      </c>
      <c r="W55" s="34">
        <f>SUM(D55/B55)</f>
        <v>0</v>
      </c>
      <c r="X55" s="34">
        <f>SUM(E55/C55)</f>
        <v>0</v>
      </c>
      <c r="Y55" s="20">
        <f t="array" ref="Y55">SUM(IF('Bid Log'!$I$2:$I$402=Tables!$C11,'Bid Log'!$Z$2:$Z$402))</f>
        <v>0</v>
      </c>
      <c r="Z55" s="34">
        <f>SUM(Y55/C55)</f>
        <v>0</v>
      </c>
      <c r="AA55" s="20">
        <f t="array" ref="AA55">SUM(IF('Bid Log'!$I$2:$I$402=Tables!$C11,'Bid Log'!$AI$2:$AI$402))</f>
        <v>0</v>
      </c>
      <c r="AB55" s="34" t="e">
        <f>SUM(AA55/F55)</f>
        <v>#DIV/0!</v>
      </c>
    </row>
    <row r="56" spans="1:28">
      <c r="A56" s="27"/>
      <c r="B56" s="28">
        <f>SUM(B47:B55)</f>
        <v>392</v>
      </c>
      <c r="C56" s="28">
        <f t="shared" ref="C56:T56" si="39">SUM(C47:C55)</f>
        <v>77347406.370000005</v>
      </c>
      <c r="D56" s="28">
        <f t="shared" si="39"/>
        <v>134</v>
      </c>
      <c r="E56" s="28">
        <f t="shared" si="39"/>
        <v>31327840</v>
      </c>
      <c r="F56" s="28">
        <f t="shared" si="39"/>
        <v>0</v>
      </c>
      <c r="G56" s="28">
        <f t="shared" si="39"/>
        <v>11</v>
      </c>
      <c r="H56" s="28">
        <f t="shared" si="39"/>
        <v>3919632</v>
      </c>
      <c r="I56" s="28">
        <f t="shared" si="39"/>
        <v>152</v>
      </c>
      <c r="J56" s="28">
        <f t="shared" si="39"/>
        <v>39583680.370000005</v>
      </c>
      <c r="K56" s="28">
        <f t="shared" si="39"/>
        <v>2</v>
      </c>
      <c r="L56" s="28">
        <f t="shared" si="39"/>
        <v>16252</v>
      </c>
      <c r="M56" s="28">
        <f t="shared" si="39"/>
        <v>23</v>
      </c>
      <c r="N56" s="28">
        <f t="shared" si="39"/>
        <v>577947</v>
      </c>
      <c r="O56" s="28">
        <f t="shared" si="39"/>
        <v>14</v>
      </c>
      <c r="P56" s="28">
        <f t="shared" si="39"/>
        <v>1171721</v>
      </c>
      <c r="Q56" s="28">
        <f t="shared" si="39"/>
        <v>0</v>
      </c>
      <c r="R56" s="28">
        <f t="shared" si="39"/>
        <v>0</v>
      </c>
      <c r="S56" s="28">
        <f t="shared" si="39"/>
        <v>11</v>
      </c>
      <c r="T56" s="28">
        <f t="shared" si="39"/>
        <v>8000</v>
      </c>
      <c r="U56" s="28">
        <f>SUM(U47:U55)</f>
        <v>0</v>
      </c>
      <c r="V56" s="28" t="e">
        <f>SUM(V47:V55)</f>
        <v>#REF!</v>
      </c>
      <c r="W56" s="38">
        <f>SUM(D56/B56)</f>
        <v>0.34183673469387754</v>
      </c>
      <c r="X56" s="38">
        <f>SUM(E56/C56)</f>
        <v>0.40502767281089891</v>
      </c>
      <c r="Y56" s="29">
        <f>SUM(Y47:Y55)</f>
        <v>0</v>
      </c>
      <c r="Z56" s="38">
        <f>SUM(Y56/C56)</f>
        <v>0</v>
      </c>
      <c r="AA56" s="29">
        <f>SUM(AA47:AA55)</f>
        <v>0</v>
      </c>
      <c r="AB56" s="38">
        <f>SUM(AA56/E56)</f>
        <v>0</v>
      </c>
    </row>
    <row r="57" spans="1:28">
      <c r="C57" s="20"/>
      <c r="E57" s="20"/>
      <c r="F57" s="20"/>
      <c r="H57" s="20"/>
      <c r="J57" s="20"/>
      <c r="L57" s="20"/>
      <c r="N57" s="20"/>
      <c r="P57" s="20"/>
      <c r="R57" s="20"/>
      <c r="T57" s="20"/>
      <c r="V57" s="20"/>
      <c r="W57" s="20"/>
    </row>
    <row r="58" spans="1:28">
      <c r="A58" s="17" t="str">
        <f>Tables!B2</f>
        <v>Local</v>
      </c>
      <c r="C58" s="20"/>
      <c r="E58" s="20"/>
      <c r="F58" s="20"/>
      <c r="H58" s="20"/>
      <c r="J58" s="20"/>
      <c r="L58" s="20"/>
      <c r="N58" s="20"/>
      <c r="P58" s="20"/>
      <c r="R58" s="20"/>
      <c r="T58" s="20"/>
      <c r="V58" s="20"/>
      <c r="W58" s="20"/>
    </row>
    <row r="59" spans="1:28">
      <c r="A59" s="22" t="str">
        <f>Tables!B3</f>
        <v>441 OC</v>
      </c>
      <c r="B59" s="18">
        <f t="array" ref="B59">COUNT(IF('Bid Log'!$G$2:$G$402=Tables!$B3,'Bid Log'!$A$2:$A$402))</f>
        <v>367</v>
      </c>
      <c r="C59" s="20">
        <f t="array" ref="C59">SUM(IF('Bid Log'!$G$2:$G$402=Tables!$B3,'Bid Log'!$P$2:$P$402))</f>
        <v>70254511.370000005</v>
      </c>
      <c r="D59" s="18">
        <f t="array" ref="D59">COUNT(IF('Bid Log'!$AA$2:$AA$402=Tables!J$3,IF('Bid Log'!$G$2:$G$402=Tables!$B3,'Bid Log'!$A$2:$A$402)))</f>
        <v>129</v>
      </c>
      <c r="E59" s="20">
        <f t="array" ref="E59">SUM(IF('Bid Log'!$AA$2:$AA$402=Tables!J$3,IF('Bid Log'!$G$2:$G$402=Tables!$B3,'Bid Log'!$P$2:$P$402)))</f>
        <v>30785426</v>
      </c>
      <c r="F59" s="20">
        <f t="array" ref="F59">SUM(IF('Bid Log'!$AA$2:$AA$402=Tables!J$3,IF('Bid Log'!$G$2:$G$402=Tables!$B3,'Bid Log'!$AH$2:$AH$402)))</f>
        <v>0</v>
      </c>
      <c r="G59" s="16">
        <f t="array" ref="G59">COUNT(IF('Bid Log'!$AA$2:$AA$402=Tables!J$4,IF('Bid Log'!$G$2:$G$402=Tables!$B3,'Bid Log'!$A$2:$A$402)))</f>
        <v>11</v>
      </c>
      <c r="H59" s="20">
        <f t="array" ref="H59">SUM(IF('Bid Log'!$AA$2:$AA$402=Tables!J$4,IF('Bid Log'!$G$2:$G$402=Tables!$B3,'Bid Log'!$P$2:$P$402)))</f>
        <v>3919632</v>
      </c>
      <c r="I59" s="16">
        <f t="array" ref="I59">COUNT(IF('Bid Log'!$AA$2:$AA$402=Tables!J$5,IF('Bid Log'!$G$2:$G$402=Tables!$B3,'Bid Log'!$A$2:$A$402)))</f>
        <v>144</v>
      </c>
      <c r="J59" s="20">
        <f t="array" ref="J59">SUM(IF('Bid Log'!$AA$2:$AA$402=Tables!J$5,IF('Bid Log'!$G$2:$G$402=Tables!$B3,'Bid Log'!$P$2:$P$402)))</f>
        <v>33048699.370000001</v>
      </c>
      <c r="K59" s="16">
        <f t="array" ref="K59">COUNT(IF('Bid Log'!$AA$2:$AA$402=Tables!J$6,IF('Bid Log'!$G$2:$G$402=Tables!$B3,'Bid Log'!$A$2:$A$402)))</f>
        <v>2</v>
      </c>
      <c r="L59" s="20">
        <f t="array" ref="L59">SUM(IF('Bid Log'!$AA$2:$AA$402=Tables!J$6,IF('Bid Log'!$G$2:$G$402=Tables!$B3,'Bid Log'!$P$2:$P$402)))</f>
        <v>16252</v>
      </c>
      <c r="M59" s="16">
        <f t="array" ref="M59">COUNT(IF('Bid Log'!$AA$2:$AA$402=Tables!J$7,IF('Bid Log'!$G$2:$G$402=Tables!$B3,'Bid Log'!$A$2:$A$402)))</f>
        <v>23</v>
      </c>
      <c r="N59" s="20">
        <f t="array" ref="N59">SUM(IF('Bid Log'!$AA$2:$AA$402=Tables!J$7,IF('Bid Log'!$G$2:$G$402=Tables!$B3,'Bid Log'!$P$2:$P$402)))</f>
        <v>577947</v>
      </c>
      <c r="O59" s="16">
        <f t="array" ref="O59">COUNT(IF('Bid Log'!$AA$2:$AA$402=Tables!J$8,IF('Bid Log'!$G$2:$G$402=Tables!$B3,'Bid Log'!$A$2:$A$402)))</f>
        <v>12</v>
      </c>
      <c r="P59" s="20">
        <f t="array" ref="P59">SUM(IF('Bid Log'!$AA$2:$AA$402=Tables!J$8,IF('Bid Log'!$G$2:$G$402=Tables!$B3,'Bid Log'!$P$2:$P$402)))</f>
        <v>1171721</v>
      </c>
      <c r="Q59" s="16">
        <f t="array" ref="Q59">COUNT(IF('Bid Log'!$AA$2:$AA$402=Tables!J$9,IF('Bid Log'!$G$2:$G$402=Tables!$B3,'Bid Log'!$A$2:$A$402)))</f>
        <v>0</v>
      </c>
      <c r="R59" s="20">
        <f t="array" ref="R59">SUM(IF('Bid Log'!$AA$2:$AA$402=Tables!J$9,IF('Bid Log'!$G$2:$G$402=Tables!$B3,'Bid Log'!$P$2:$P$402)))</f>
        <v>0</v>
      </c>
      <c r="S59" s="16">
        <f t="array" ref="S59">COUNT(IF('Bid Log'!$AA$2:$AA$402=Tables!J$10,IF('Bid Log'!$G$2:$G$402=Tables!$B3,'Bid Log'!$A$2:$A$402)))</f>
        <v>5</v>
      </c>
      <c r="T59" s="20">
        <f t="array" ref="T59">SUM(IF('Bid Log'!$AA$2:$AA$402=Tables!J$10,IF('Bid Log'!$G$2:$G$402=Tables!$B3,'Bid Log'!$P$2:$P$402)))</f>
        <v>8000</v>
      </c>
      <c r="U59" s="16">
        <f t="array" ref="U59">COUNT(IF('Bid Log'!$AA$2:$AA$402=Tables!#REF!,IF('Bid Log'!$G$2:$G$402=Tables!$B3,'Bid Log'!$A$2:$A$402)))</f>
        <v>0</v>
      </c>
      <c r="V59" s="20" t="e">
        <f t="array" ref="V59">SUM(IF('Bid Log'!$AA$2:$AA$402=Tables!#REF!,IF('Bid Log'!$G$2:$G$402=Tables!$B3,'Bid Log'!$P$2:$P$402)))</f>
        <v>#REF!</v>
      </c>
      <c r="W59" s="34">
        <f t="shared" ref="W59:W65" si="40">SUM(D59/B59)</f>
        <v>0.35149863760217986</v>
      </c>
      <c r="X59" s="34">
        <f t="shared" ref="X59:X65" si="41">SUM(E59/C59)</f>
        <v>0.43819856404475621</v>
      </c>
      <c r="Y59" s="20">
        <f t="array" ref="Y59">SUM(IF('Bid Log'!$G$2:$G$402=Tables!$B3,'Bid Log'!$Z$2:$Z$402))</f>
        <v>0</v>
      </c>
      <c r="Z59" s="34">
        <f t="shared" ref="Z59:Z65" si="42">SUM(Y59/C59)</f>
        <v>0</v>
      </c>
      <c r="AA59" s="20">
        <f t="array" ref="AA59">SUM(IF('Bid Log'!$G$2:$G$402=Tables!$B3,'Bid Log'!$AI$2:$AI$402))</f>
        <v>0</v>
      </c>
      <c r="AB59" s="34" t="e">
        <f t="shared" ref="AB59:AB64" si="43">SUM(AA59/F59)</f>
        <v>#DIV/0!</v>
      </c>
    </row>
    <row r="60" spans="1:28">
      <c r="A60" s="22" t="str">
        <f>Tables!B4</f>
        <v>11 LA</v>
      </c>
      <c r="B60" s="18">
        <f t="array" ref="B60">COUNT(IF('Bid Log'!$G$2:$G$402=Tables!$B4,'Bid Log'!$A$2:$A$402))</f>
        <v>24</v>
      </c>
      <c r="C60" s="20">
        <f t="array" ref="C60">SUM(IF('Bid Log'!$G$2:$G$402=Tables!$B4,'Bid Log'!$P$2:$P$402))</f>
        <v>8090100</v>
      </c>
      <c r="D60" s="18">
        <f t="array" ref="D60">COUNT(IF('Bid Log'!$AA$2:$AA$402=Tables!J$3,IF('Bid Log'!$G$2:$G$402=Tables!$B4,'Bid Log'!$A$2:$A$402)))</f>
        <v>5</v>
      </c>
      <c r="E60" s="20">
        <f t="array" ref="E60">SUM(IF('Bid Log'!$AA$2:$AA$402=Tables!J$3,IF('Bid Log'!$G$2:$G$402=Tables!$B4,'Bid Log'!$P$2:$P$402)))</f>
        <v>2816216</v>
      </c>
      <c r="F60" s="20">
        <f t="array" ref="F60">SUM(IF('Bid Log'!$AA$2:$AA$402=Tables!J$3,IF('Bid Log'!$G$2:$G$402=Tables!$B4,'Bid Log'!$AH$2:$AH$402)))</f>
        <v>0</v>
      </c>
      <c r="G60" s="16">
        <f t="array" ref="G60">COUNT(IF('Bid Log'!$AA$2:$AA$402=Tables!J$4,IF('Bid Log'!$G$2:$G$402=Tables!$B4,'Bid Log'!$A$2:$A$402)))</f>
        <v>0</v>
      </c>
      <c r="H60" s="20">
        <f t="array" ref="H60">SUM(IF('Bid Log'!$AA$2:$AA$402=Tables!J$4,IF('Bid Log'!$G$2:$G$402=Tables!$B4,'Bid Log'!$P$2:$P$402)))</f>
        <v>0</v>
      </c>
      <c r="I60" s="16">
        <f t="array" ref="I60">COUNT(IF('Bid Log'!$AA$2:$AA$402=Tables!J$5,IF('Bid Log'!$G$2:$G$402=Tables!$B4,'Bid Log'!$A$2:$A$402)))</f>
        <v>8</v>
      </c>
      <c r="J60" s="20">
        <f t="array" ref="J60">SUM(IF('Bid Log'!$AA$2:$AA$402=Tables!J$5,IF('Bid Log'!$G$2:$G$402=Tables!$B4,'Bid Log'!$P$2:$P$402)))</f>
        <v>5258384</v>
      </c>
      <c r="K60" s="16">
        <f t="array" ref="K60">COUNT(IF('Bid Log'!$AA$2:$AA$402=Tables!J$6,IF('Bid Log'!$G$2:$G$402=Tables!$B4,'Bid Log'!$A$2:$A$402)))</f>
        <v>0</v>
      </c>
      <c r="L60" s="20">
        <f t="array" ref="L60">SUM(IF('Bid Log'!$AA$2:$AA$402=Tables!J$6,IF('Bid Log'!$G$2:$G$402=Tables!$B4,'Bid Log'!$P$2:$P$402)))</f>
        <v>0</v>
      </c>
      <c r="M60" s="16">
        <f t="array" ref="M60">COUNT(IF('Bid Log'!$AA$2:$AA$402=Tables!J$7,IF('Bid Log'!$G$2:$G$402=Tables!$B4,'Bid Log'!$A$2:$A$402)))</f>
        <v>0</v>
      </c>
      <c r="N60" s="20">
        <f t="array" ref="N60">SUM(IF('Bid Log'!$AA$2:$AA$402=Tables!J$7,IF('Bid Log'!$G$2:$G$402=Tables!$B4,'Bid Log'!$P$2:$P$402)))</f>
        <v>0</v>
      </c>
      <c r="O60" s="16">
        <f t="array" ref="O60">COUNT(IF('Bid Log'!$AA$2:$AA$402=Tables!J$8,IF('Bid Log'!$G$2:$G$402=Tables!$B4,'Bid Log'!$A$2:$A$402)))</f>
        <v>2</v>
      </c>
      <c r="P60" s="20">
        <f t="array" ref="P60">SUM(IF('Bid Log'!$AA$2:$AA$402=Tables!J$8,IF('Bid Log'!$G$2:$G$402=Tables!$B4,'Bid Log'!$P$2:$P$402)))</f>
        <v>0</v>
      </c>
      <c r="Q60" s="16">
        <f t="array" ref="Q60">COUNT(IF('Bid Log'!$AA$2:$AA$402=Tables!J$9,IF('Bid Log'!$G$2:$G$402=Tables!$B4,'Bid Log'!$A$2:$A$402)))</f>
        <v>0</v>
      </c>
      <c r="R60" s="20">
        <f t="array" ref="R60">SUM(IF('Bid Log'!$AA$2:$AA$402=Tables!J$9,IF('Bid Log'!$G$2:$G$402=Tables!$B4,'Bid Log'!$P$2:$P$402)))</f>
        <v>0</v>
      </c>
      <c r="S60" s="16">
        <f t="array" ref="S60">COUNT(IF('Bid Log'!$AA$2:$AA$402=Tables!J$10,IF('Bid Log'!$G$2:$G$402=Tables!$B4,'Bid Log'!$A$2:$A$402)))</f>
        <v>5</v>
      </c>
      <c r="T60" s="20">
        <f t="array" ref="T60">SUM(IF('Bid Log'!$AA$2:$AA$402=Tables!J$10,IF('Bid Log'!$G$2:$G$402=Tables!$B4,'Bid Log'!$P$2:$P$402)))</f>
        <v>0</v>
      </c>
      <c r="U60" s="16">
        <f t="array" ref="U60">COUNT(IF('Bid Log'!$AA$2:$AA$402=Tables!#REF!,IF('Bid Log'!$G$2:$G$402=Tables!$B4,'Bid Log'!$A$2:$A$402)))</f>
        <v>0</v>
      </c>
      <c r="V60" s="20" t="e">
        <f t="array" ref="V60">SUM(IF('Bid Log'!$AA$2:$AA$402=Tables!#REF!,IF('Bid Log'!$G$2:$G$402=Tables!$B4,'Bid Log'!$P$2:$P$402)))</f>
        <v>#REF!</v>
      </c>
      <c r="W60" s="34">
        <f t="shared" si="40"/>
        <v>0.20833333333333334</v>
      </c>
      <c r="X60" s="34">
        <f t="shared" si="41"/>
        <v>0.34810645109454763</v>
      </c>
      <c r="Y60" s="20">
        <f t="array" ref="Y60">SUM(IF('Bid Log'!$G$2:$G$402=Tables!$B4,'Bid Log'!$Z$2:$Z$402))</f>
        <v>0</v>
      </c>
      <c r="Z60" s="34">
        <f t="shared" si="42"/>
        <v>0</v>
      </c>
      <c r="AA60" s="20">
        <f t="array" ref="AA60">SUM(IF('Bid Log'!$G$2:$G$402=Tables!$B4,'Bid Log'!$AI$2:$AI$402))</f>
        <v>0</v>
      </c>
      <c r="AB60" s="34" t="e">
        <f t="shared" si="43"/>
        <v>#DIV/0!</v>
      </c>
    </row>
    <row r="61" spans="1:28">
      <c r="A61" s="22" t="str">
        <f>Tables!B5</f>
        <v>440 RS</v>
      </c>
      <c r="B61" s="18">
        <f t="array" ref="B61">COUNT(IF('Bid Log'!$G$2:$G$402=Tables!$B5,'Bid Log'!$A$2:$A$402))</f>
        <v>2</v>
      </c>
      <c r="C61" s="20">
        <f t="array" ref="C61">SUM(IF('Bid Log'!$G$2:$G$402=Tables!$B5,'Bid Log'!$P$2:$P$402))</f>
        <v>1310525</v>
      </c>
      <c r="D61" s="18">
        <f t="array" ref="D61">COUNT(IF('Bid Log'!$AA$2:$AA$402=Tables!J$3,IF('Bid Log'!$G$2:$G$402=Tables!$B5,'Bid Log'!$A$2:$A$402)))</f>
        <v>0</v>
      </c>
      <c r="E61" s="20">
        <f t="array" ref="E61">SUM(IF('Bid Log'!$AA$2:$AA$402=Tables!J$3,IF('Bid Log'!$G$2:$G$402=Tables!$B5,'Bid Log'!$P$2:$P$402)))</f>
        <v>0</v>
      </c>
      <c r="F61" s="20">
        <f t="array" ref="F61">SUM(IF('Bid Log'!$AA$2:$AA$402=Tables!J$3,IF('Bid Log'!$G$2:$G$402=Tables!$B5,'Bid Log'!$AH$2:$AH$402)))</f>
        <v>0</v>
      </c>
      <c r="G61" s="16">
        <f t="array" ref="G61">COUNT(IF('Bid Log'!$AA$2:$AA$402=Tables!J$4,IF('Bid Log'!$G$2:$G$402=Tables!$B5,'Bid Log'!$A$2:$A$402)))</f>
        <v>0</v>
      </c>
      <c r="H61" s="20">
        <f t="array" ref="H61">SUM(IF('Bid Log'!$AA$2:$AA$402=Tables!J$4,IF('Bid Log'!$G$2:$G$402=Tables!$B5,'Bid Log'!$P$2:$P$402)))</f>
        <v>0</v>
      </c>
      <c r="I61" s="16">
        <f t="array" ref="I61">COUNT(IF('Bid Log'!$AA$2:$AA$402=Tables!J$5,IF('Bid Log'!$G$2:$G$402=Tables!$B5,'Bid Log'!$A$2:$A$402)))</f>
        <v>1</v>
      </c>
      <c r="J61" s="20">
        <f t="array" ref="J61">SUM(IF('Bid Log'!$AA$2:$AA$402=Tables!J$5,IF('Bid Log'!$G$2:$G$402=Tables!$B5,'Bid Log'!$P$2:$P$402)))</f>
        <v>1310525</v>
      </c>
      <c r="K61" s="16">
        <f t="array" ref="K61">COUNT(IF('Bid Log'!$AA$2:$AA$402=Tables!J$6,IF('Bid Log'!$G$2:$G$402=Tables!$B5,'Bid Log'!$A$2:$A$402)))</f>
        <v>0</v>
      </c>
      <c r="L61" s="20">
        <f t="array" ref="L61">SUM(IF('Bid Log'!$AA$2:$AA$402=Tables!J$6,IF('Bid Log'!$G$2:$G$402=Tables!$B5,'Bid Log'!$P$2:$P$402)))</f>
        <v>0</v>
      </c>
      <c r="M61" s="16">
        <f t="array" ref="M61">COUNT(IF('Bid Log'!$AA$2:$AA$402=Tables!J$7,IF('Bid Log'!$G$2:$G$402=Tables!$B5,'Bid Log'!$A$2:$A$402)))</f>
        <v>0</v>
      </c>
      <c r="N61" s="20">
        <f t="array" ref="N61">SUM(IF('Bid Log'!$AA$2:$AA$402=Tables!J$7,IF('Bid Log'!$G$2:$G$402=Tables!$B5,'Bid Log'!$P$2:$P$402)))</f>
        <v>0</v>
      </c>
      <c r="O61" s="16">
        <f t="array" ref="O61">COUNT(IF('Bid Log'!$AA$2:$AA$402=Tables!J$8,IF('Bid Log'!$G$2:$G$402=Tables!$B5,'Bid Log'!$A$2:$A$402)))</f>
        <v>0</v>
      </c>
      <c r="P61" s="20">
        <f t="array" ref="P61">SUM(IF('Bid Log'!$AA$2:$AA$402=Tables!J$8,IF('Bid Log'!$G$2:$G$402=Tables!$B5,'Bid Log'!$P$2:$P$402)))</f>
        <v>0</v>
      </c>
      <c r="Q61" s="16">
        <f t="array" ref="Q61">COUNT(IF('Bid Log'!$AA$2:$AA$402=Tables!J$9,IF('Bid Log'!$G$2:$G$402=Tables!$B5,'Bid Log'!$A$2:$A$402)))</f>
        <v>0</v>
      </c>
      <c r="R61" s="20">
        <f t="array" ref="R61">SUM(IF('Bid Log'!$AA$2:$AA$402=Tables!J$9,IF('Bid Log'!$G$2:$G$402=Tables!$B5,'Bid Log'!$P$2:$P$402)))</f>
        <v>0</v>
      </c>
      <c r="S61" s="16">
        <f t="array" ref="S61">COUNT(IF('Bid Log'!$AA$2:$AA$402=Tables!J$10,IF('Bid Log'!$G$2:$G$402=Tables!$B5,'Bid Log'!$A$2:$A$402)))</f>
        <v>1</v>
      </c>
      <c r="T61" s="20">
        <f t="array" ref="T61">SUM(IF('Bid Log'!$AA$2:$AA$402=Tables!J$10,IF('Bid Log'!$G$2:$G$402=Tables!$B5,'Bid Log'!$P$2:$P$402)))</f>
        <v>0</v>
      </c>
      <c r="U61" s="16">
        <f t="array" ref="U61">COUNT(IF('Bid Log'!$AA$2:$AA$402=Tables!#REF!,IF('Bid Log'!$G$2:$G$402=Tables!$B5,'Bid Log'!$A$2:$A$402)))</f>
        <v>0</v>
      </c>
      <c r="V61" s="20" t="e">
        <f t="array" ref="V61">SUM(IF('Bid Log'!$AA$2:$AA$402=Tables!#REF!,IF('Bid Log'!$G$2:$G$402=Tables!$B5,'Bid Log'!$P$2:$P$402)))</f>
        <v>#REF!</v>
      </c>
      <c r="W61" s="34">
        <f t="shared" si="40"/>
        <v>0</v>
      </c>
      <c r="X61" s="34">
        <f t="shared" si="41"/>
        <v>0</v>
      </c>
      <c r="Y61" s="20">
        <f t="array" ref="Y61">SUM(IF('Bid Log'!$G$2:$G$402=Tables!$B5,'Bid Log'!$Z$2:$Z$402))</f>
        <v>0</v>
      </c>
      <c r="Z61" s="34">
        <f t="shared" si="42"/>
        <v>0</v>
      </c>
      <c r="AA61" s="20">
        <f t="array" ref="AA61">SUM(IF('Bid Log'!$G$2:$G$402=Tables!$B5,'Bid Log'!$AI$2:$AI$402))</f>
        <v>0</v>
      </c>
      <c r="AB61" s="34" t="e">
        <f t="shared" si="43"/>
        <v>#DIV/0!</v>
      </c>
    </row>
    <row r="62" spans="1:28">
      <c r="A62" s="22" t="str">
        <f>Tables!B6</f>
        <v>477 SB</v>
      </c>
      <c r="B62" s="18">
        <f t="array" ref="B62">COUNT(IF('Bid Log'!$G$2:$G$402=Tables!$B6,'Bid Log'!$A$2:$A$402))</f>
        <v>0</v>
      </c>
      <c r="C62" s="20">
        <f t="array" ref="C62">SUM(IF('Bid Log'!$G$2:$G$402=Tables!$B6,'Bid Log'!$P$2:$P$402))</f>
        <v>0</v>
      </c>
      <c r="D62" s="18">
        <f t="array" ref="D62">COUNT(IF('Bid Log'!$AA$2:$AA$402=Tables!J$3,IF('Bid Log'!$G$2:$G$402=Tables!$B6,'Bid Log'!$A$2:$A$402)))</f>
        <v>0</v>
      </c>
      <c r="E62" s="20">
        <f t="array" ref="E62">SUM(IF('Bid Log'!$AA$2:$AA$402=Tables!J$3,IF('Bid Log'!$G$2:$G$402=Tables!$B6,'Bid Log'!$P$2:$P$402)))</f>
        <v>0</v>
      </c>
      <c r="F62" s="20">
        <f t="array" ref="F62">SUM(IF('Bid Log'!$AA$2:$AA$402=Tables!J$3,IF('Bid Log'!$G$2:$G$402=Tables!$B6,'Bid Log'!$AH$2:$AH$402)))</f>
        <v>0</v>
      </c>
      <c r="G62" s="16">
        <f t="array" ref="G62">COUNT(IF('Bid Log'!$AA$2:$AA$402=Tables!J$4,IF('Bid Log'!$G$2:$G$402=Tables!$B6,'Bid Log'!$A$2:$A$402)))</f>
        <v>0</v>
      </c>
      <c r="H62" s="20">
        <f t="array" ref="H62">SUM(IF('Bid Log'!$AA$2:$AA$402=Tables!J$4,IF('Bid Log'!$G$2:$G$402=Tables!$B6,'Bid Log'!$P$2:$P$402)))</f>
        <v>0</v>
      </c>
      <c r="I62" s="16">
        <f t="array" ref="I62">COUNT(IF('Bid Log'!$AA$2:$AA$402=Tables!J$5,IF('Bid Log'!$G$2:$G$402=Tables!$B6,'Bid Log'!$A$2:$A$402)))</f>
        <v>0</v>
      </c>
      <c r="J62" s="20">
        <f t="array" ref="J62">SUM(IF('Bid Log'!$AA$2:$AA$402=Tables!J$5,IF('Bid Log'!$G$2:$G$402=Tables!$B6,'Bid Log'!$P$2:$P$402)))</f>
        <v>0</v>
      </c>
      <c r="K62" s="16">
        <f t="array" ref="K62">COUNT(IF('Bid Log'!$AA$2:$AA$402=Tables!J$6,IF('Bid Log'!$G$2:$G$402=Tables!$B6,'Bid Log'!$A$2:$A$402)))</f>
        <v>0</v>
      </c>
      <c r="L62" s="20">
        <f t="array" ref="L62">SUM(IF('Bid Log'!$AA$2:$AA$402=Tables!J$6,IF('Bid Log'!$G$2:$G$402=Tables!$B6,'Bid Log'!$P$2:$P$402)))</f>
        <v>0</v>
      </c>
      <c r="M62" s="16">
        <f t="array" ref="M62">COUNT(IF('Bid Log'!$AA$2:$AA$402=Tables!J$7,IF('Bid Log'!$G$2:$G$402=Tables!$B6,'Bid Log'!$A$2:$A$402)))</f>
        <v>0</v>
      </c>
      <c r="N62" s="20">
        <f t="array" ref="N62">SUM(IF('Bid Log'!$AA$2:$AA$402=Tables!J$7,IF('Bid Log'!$G$2:$G$402=Tables!$B6,'Bid Log'!$P$2:$P$402)))</f>
        <v>0</v>
      </c>
      <c r="O62" s="16">
        <f t="array" ref="O62">COUNT(IF('Bid Log'!$AA$2:$AA$402=Tables!J$8,IF('Bid Log'!$G$2:$G$402=Tables!$B6,'Bid Log'!$A$2:$A$402)))</f>
        <v>0</v>
      </c>
      <c r="P62" s="20">
        <f t="array" ref="P62">SUM(IF('Bid Log'!$AA$2:$AA$402=Tables!J$8,IF('Bid Log'!$G$2:$G$402=Tables!$B6,'Bid Log'!$P$2:$P$402)))</f>
        <v>0</v>
      </c>
      <c r="Q62" s="16">
        <f t="array" ref="Q62">COUNT(IF('Bid Log'!$AA$2:$AA$402=Tables!J$9,IF('Bid Log'!$G$2:$G$402=Tables!$B6,'Bid Log'!$A$2:$A$402)))</f>
        <v>0</v>
      </c>
      <c r="R62" s="20">
        <f t="array" ref="R62">SUM(IF('Bid Log'!$AA$2:$AA$402=Tables!J$9,IF('Bid Log'!$G$2:$G$402=Tables!$B6,'Bid Log'!$P$2:$P$402)))</f>
        <v>0</v>
      </c>
      <c r="S62" s="16">
        <f t="array" ref="S62">COUNT(IF('Bid Log'!$AA$2:$AA$402=Tables!J$10,IF('Bid Log'!$G$2:$G$402=Tables!$B6,'Bid Log'!$A$2:$A$402)))</f>
        <v>0</v>
      </c>
      <c r="T62" s="20">
        <f t="array" ref="T62">SUM(IF('Bid Log'!$AA$2:$AA$402=Tables!J$10,IF('Bid Log'!$G$2:$G$402=Tables!$B6,'Bid Log'!$P$2:$P$402)))</f>
        <v>0</v>
      </c>
      <c r="U62" s="16">
        <f t="array" ref="U62">COUNT(IF('Bid Log'!$AA$2:$AA$402=Tables!#REF!,IF('Bid Log'!$G$2:$G$402=Tables!$B6,'Bid Log'!$A$2:$A$402)))</f>
        <v>0</v>
      </c>
      <c r="V62" s="20" t="e">
        <f t="array" ref="V62">SUM(IF('Bid Log'!$AA$2:$AA$402=Tables!#REF!,IF('Bid Log'!$G$2:$G$402=Tables!$B6,'Bid Log'!$P$2:$P$402)))</f>
        <v>#REF!</v>
      </c>
      <c r="W62" s="34" t="e">
        <f>SUM(D62/B62)</f>
        <v>#DIV/0!</v>
      </c>
      <c r="X62" s="34" t="e">
        <f>SUM(E62/C62)</f>
        <v>#DIV/0!</v>
      </c>
      <c r="Y62" s="20">
        <f t="array" ref="Y62">SUM(IF('Bid Log'!$G$2:$G$402=Tables!$B6,'Bid Log'!$Z$2:$Z$402))</f>
        <v>0</v>
      </c>
      <c r="Z62" s="34" t="e">
        <f t="shared" si="42"/>
        <v>#DIV/0!</v>
      </c>
      <c r="AA62" s="20">
        <f t="array" ref="AA62">SUM(IF('Bid Log'!$G$2:$G$402=Tables!$B6,'Bid Log'!$AI$2:$AI$402))</f>
        <v>0</v>
      </c>
      <c r="AB62" s="34" t="e">
        <f t="shared" si="43"/>
        <v>#DIV/0!</v>
      </c>
    </row>
    <row r="63" spans="1:28" s="21" customFormat="1">
      <c r="A63" s="22" t="str">
        <f>Tables!B7</f>
        <v>40 LA-Studio</v>
      </c>
      <c r="B63" s="18">
        <f t="array" ref="B63">COUNT(IF('Bid Log'!$G$2:$G$402=Tables!$B7,'Bid Log'!$A$2:$A$402))</f>
        <v>0</v>
      </c>
      <c r="C63" s="20">
        <f t="array" ref="C63">SUM(IF('Bid Log'!$G$2:$G$402=Tables!$B7,'Bid Log'!$P$2:$P$402))</f>
        <v>0</v>
      </c>
      <c r="D63" s="18">
        <f t="array" ref="D63">COUNT(IF('Bid Log'!$AA$2:$AA$402=Tables!J$3,IF('Bid Log'!$G$2:$G$402=Tables!$B7,'Bid Log'!$A$2:$A$402)))</f>
        <v>0</v>
      </c>
      <c r="E63" s="20">
        <f t="array" ref="E63">SUM(IF('Bid Log'!$AA$2:$AA$402=Tables!J$3,IF('Bid Log'!$G$2:$G$402=Tables!$B7,'Bid Log'!$P$2:$P$402)))</f>
        <v>0</v>
      </c>
      <c r="F63" s="20">
        <f t="array" ref="F63">SUM(IF('Bid Log'!$AA$2:$AA$402=Tables!J$3,IF('Bid Log'!$G$2:$G$402=Tables!$B7,'Bid Log'!$AH$2:$AH$402)))</f>
        <v>0</v>
      </c>
      <c r="G63" s="16">
        <f t="array" ref="G63">COUNT(IF('Bid Log'!$AA$2:$AA$402=Tables!J$4,IF('Bid Log'!$G$2:$G$402=Tables!$B7,'Bid Log'!$A$2:$A$402)))</f>
        <v>0</v>
      </c>
      <c r="H63" s="20">
        <f t="array" ref="H63">SUM(IF('Bid Log'!$AA$2:$AA$402=Tables!J$4,IF('Bid Log'!$G$2:$G$402=Tables!$B7,'Bid Log'!$P$2:$P$402)))</f>
        <v>0</v>
      </c>
      <c r="I63" s="16">
        <f t="array" ref="I63">COUNT(IF('Bid Log'!$AA$2:$AA$402=Tables!J$5,IF('Bid Log'!$G$2:$G$402=Tables!$B7,'Bid Log'!$A$2:$A$402)))</f>
        <v>0</v>
      </c>
      <c r="J63" s="20">
        <f t="array" ref="J63">SUM(IF('Bid Log'!$AA$2:$AA$402=Tables!J$5,IF('Bid Log'!$G$2:$G$402=Tables!$B7,'Bid Log'!$P$2:$P$402)))</f>
        <v>0</v>
      </c>
      <c r="K63" s="16">
        <f t="array" ref="K63">COUNT(IF('Bid Log'!$AA$2:$AA$402=Tables!J$6,IF('Bid Log'!$G$2:$G$402=Tables!$B7,'Bid Log'!$A$2:$A$402)))</f>
        <v>0</v>
      </c>
      <c r="L63" s="20">
        <f t="array" ref="L63">SUM(IF('Bid Log'!$AA$2:$AA$402=Tables!J$6,IF('Bid Log'!$G$2:$G$402=Tables!$B7,'Bid Log'!$P$2:$P$402)))</f>
        <v>0</v>
      </c>
      <c r="M63" s="16">
        <f t="array" ref="M63">COUNT(IF('Bid Log'!$AA$2:$AA$402=Tables!J$7,IF('Bid Log'!$G$2:$G$402=Tables!$B7,'Bid Log'!$A$2:$A$402)))</f>
        <v>0</v>
      </c>
      <c r="N63" s="20">
        <f t="array" ref="N63">SUM(IF('Bid Log'!$AA$2:$AA$402=Tables!J$7,IF('Bid Log'!$G$2:$G$402=Tables!$B7,'Bid Log'!$P$2:$P$402)))</f>
        <v>0</v>
      </c>
      <c r="O63" s="16">
        <f t="array" ref="O63">COUNT(IF('Bid Log'!$AA$2:$AA$402=Tables!J$8,IF('Bid Log'!$G$2:$G$402=Tables!$B7,'Bid Log'!$A$2:$A$402)))</f>
        <v>0</v>
      </c>
      <c r="P63" s="20">
        <f t="array" ref="P63">SUM(IF('Bid Log'!$AA$2:$AA$402=Tables!J$8,IF('Bid Log'!$G$2:$G$402=Tables!$B7,'Bid Log'!$P$2:$P$402)))</f>
        <v>0</v>
      </c>
      <c r="Q63" s="16">
        <f t="array" ref="Q63">COUNT(IF('Bid Log'!$AA$2:$AA$402=Tables!J$9,IF('Bid Log'!$G$2:$G$402=Tables!$B7,'Bid Log'!$A$2:$A$402)))</f>
        <v>0</v>
      </c>
      <c r="R63" s="20">
        <f t="array" ref="R63">SUM(IF('Bid Log'!$AA$2:$AA$402=Tables!J$9,IF('Bid Log'!$G$2:$G$402=Tables!$B7,'Bid Log'!$P$2:$P$402)))</f>
        <v>0</v>
      </c>
      <c r="S63" s="16">
        <f t="array" ref="S63">COUNT(IF('Bid Log'!$AA$2:$AA$402=Tables!J$10,IF('Bid Log'!$G$2:$G$402=Tables!$B7,'Bid Log'!$A$2:$A$402)))</f>
        <v>0</v>
      </c>
      <c r="T63" s="20">
        <f t="array" ref="T63">SUM(IF('Bid Log'!$AA$2:$AA$402=Tables!J$10,IF('Bid Log'!$G$2:$G$402=Tables!$B7,'Bid Log'!$P$2:$P$402)))</f>
        <v>0</v>
      </c>
      <c r="U63" s="16">
        <f t="array" ref="U63">COUNT(IF('Bid Log'!$AA$2:$AA$402=Tables!#REF!,IF('Bid Log'!$G$2:$G$402=Tables!$B7,'Bid Log'!$A$2:$A$402)))</f>
        <v>0</v>
      </c>
      <c r="V63" s="20" t="e">
        <f t="array" ref="V63">SUM(IF('Bid Log'!$AA$2:$AA$402=Tables!#REF!,IF('Bid Log'!$G$2:$G$402=Tables!$B7,'Bid Log'!$P$2:$P$402)))</f>
        <v>#REF!</v>
      </c>
      <c r="W63" s="34" t="e">
        <f t="shared" si="40"/>
        <v>#DIV/0!</v>
      </c>
      <c r="X63" s="34" t="e">
        <f t="shared" si="41"/>
        <v>#DIV/0!</v>
      </c>
      <c r="Y63" s="20">
        <f t="array" ref="Y63">SUM(IF('Bid Log'!$G$2:$G$402=Tables!$B7,'Bid Log'!$Z$2:$Z$402))</f>
        <v>0</v>
      </c>
      <c r="Z63" s="34" t="e">
        <f t="shared" si="42"/>
        <v>#DIV/0!</v>
      </c>
      <c r="AA63" s="20">
        <f t="array" ref="AA63">SUM(IF('Bid Log'!$G$2:$G$402=Tables!$B7,'Bid Log'!$AI$2:$AI$402))</f>
        <v>0</v>
      </c>
      <c r="AB63" s="34" t="e">
        <f t="shared" si="43"/>
        <v>#DIV/0!</v>
      </c>
    </row>
    <row r="64" spans="1:28" s="21" customFormat="1">
      <c r="A64" s="22" t="str">
        <f>Tables!B8</f>
        <v>401 Reno</v>
      </c>
      <c r="B64" s="18">
        <f t="array" ref="B64">COUNT(IF('Bid Log'!$G$2:$G$402=Tables!$B8,'Bid Log'!$A$2:$A$402))</f>
        <v>0</v>
      </c>
      <c r="C64" s="20">
        <f t="array" ref="C64">SUM(IF('Bid Log'!$G$2:$G$402=Tables!$B8,'Bid Log'!$P$2:$P$402))</f>
        <v>0</v>
      </c>
      <c r="D64" s="18">
        <f t="array" ref="D64">COUNT(IF('Bid Log'!$AA$2:$AA$402=Tables!J$3,IF('Bid Log'!$G$2:$G$402=Tables!$B8,'Bid Log'!$A$2:$A$402)))</f>
        <v>0</v>
      </c>
      <c r="E64" s="20">
        <f t="array" ref="E64">SUM(IF('Bid Log'!$AA$2:$AA$402=Tables!J$3,IF('Bid Log'!$G$2:$G$402=Tables!$B8,'Bid Log'!$P$2:$P$402)))</f>
        <v>0</v>
      </c>
      <c r="F64" s="20">
        <f t="array" ref="F64">SUM(IF('Bid Log'!$AA$2:$AA$402=Tables!J$3,IF('Bid Log'!$G$2:$G$402=Tables!$B8,'Bid Log'!$AH$2:$AH$402)))</f>
        <v>0</v>
      </c>
      <c r="G64" s="16">
        <f t="array" ref="G64">COUNT(IF('Bid Log'!$AA$2:$AA$402=Tables!J$4,IF('Bid Log'!$G$2:$G$402=Tables!$B8,'Bid Log'!$A$2:$A$402)))</f>
        <v>0</v>
      </c>
      <c r="H64" s="20">
        <f t="array" ref="H64">SUM(IF('Bid Log'!$AA$2:$AA$402=Tables!J$4,IF('Bid Log'!$G$2:$G$402=Tables!$B8,'Bid Log'!$P$2:$P$402)))</f>
        <v>0</v>
      </c>
      <c r="I64" s="16">
        <f t="array" ref="I64">COUNT(IF('Bid Log'!$AA$2:$AA$402=Tables!J$5,IF('Bid Log'!$G$2:$G$402=Tables!$B8,'Bid Log'!$A$2:$A$402)))</f>
        <v>0</v>
      </c>
      <c r="J64" s="20">
        <f t="array" ref="J64">SUM(IF('Bid Log'!$AA$2:$AA$402=Tables!J$5,IF('Bid Log'!$G$2:$G$402=Tables!$B8,'Bid Log'!$P$2:$P$402)))</f>
        <v>0</v>
      </c>
      <c r="K64" s="16">
        <f t="array" ref="K64">COUNT(IF('Bid Log'!$AA$2:$AA$402=Tables!J$6,IF('Bid Log'!$G$2:$G$402=Tables!$B8,'Bid Log'!$A$2:$A$402)))</f>
        <v>0</v>
      </c>
      <c r="L64" s="20">
        <f t="array" ref="L64">SUM(IF('Bid Log'!$AA$2:$AA$402=Tables!J$6,IF('Bid Log'!$G$2:$G$402=Tables!$B8,'Bid Log'!$P$2:$P$402)))</f>
        <v>0</v>
      </c>
      <c r="M64" s="16">
        <f t="array" ref="M64">COUNT(IF('Bid Log'!$AA$2:$AA$402=Tables!J$7,IF('Bid Log'!$G$2:$G$402=Tables!$B8,'Bid Log'!$A$2:$A$402)))</f>
        <v>0</v>
      </c>
      <c r="N64" s="20">
        <f t="array" ref="N64">SUM(IF('Bid Log'!$AA$2:$AA$402=Tables!J$7,IF('Bid Log'!$G$2:$G$402=Tables!$B8,'Bid Log'!$P$2:$P$402)))</f>
        <v>0</v>
      </c>
      <c r="O64" s="16">
        <f t="array" ref="O64">COUNT(IF('Bid Log'!$AA$2:$AA$402=Tables!J$8,IF('Bid Log'!$G$2:$G$402=Tables!$B8,'Bid Log'!$A$2:$A$402)))</f>
        <v>0</v>
      </c>
      <c r="P64" s="20">
        <f t="array" ref="P64">SUM(IF('Bid Log'!$AA$2:$AA$402=Tables!J$8,IF('Bid Log'!$G$2:$G$402=Tables!$B8,'Bid Log'!$P$2:$P$402)))</f>
        <v>0</v>
      </c>
      <c r="Q64" s="16">
        <f t="array" ref="Q64">COUNT(IF('Bid Log'!$AA$2:$AA$402=Tables!J$9,IF('Bid Log'!$G$2:$G$402=Tables!$B8,'Bid Log'!$A$2:$A$402)))</f>
        <v>0</v>
      </c>
      <c r="R64" s="20">
        <f t="array" ref="R64">SUM(IF('Bid Log'!$AA$2:$AA$402=Tables!J$9,IF('Bid Log'!$G$2:$G$402=Tables!$B8,'Bid Log'!$P$2:$P$402)))</f>
        <v>0</v>
      </c>
      <c r="S64" s="16">
        <f t="array" ref="S64">COUNT(IF('Bid Log'!$AA$2:$AA$402=Tables!J$10,IF('Bid Log'!$G$2:$G$402=Tables!$B8,'Bid Log'!$A$2:$A$402)))</f>
        <v>0</v>
      </c>
      <c r="T64" s="20">
        <f t="array" ref="T64">SUM(IF('Bid Log'!$AA$2:$AA$402=Tables!J$10,IF('Bid Log'!$G$2:$G$402=Tables!$B8,'Bid Log'!$P$2:$P$402)))</f>
        <v>0</v>
      </c>
      <c r="U64" s="16">
        <f t="array" ref="U64">COUNT(IF('Bid Log'!$AA$2:$AA$402=Tables!#REF!,IF('Bid Log'!$G$2:$G$402=Tables!$B8,'Bid Log'!$A$2:$A$402)))</f>
        <v>0</v>
      </c>
      <c r="V64" s="20" t="e">
        <f t="array" ref="V64">SUM(IF('Bid Log'!$AA$2:$AA$402=Tables!#REF!,IF('Bid Log'!$G$2:$G$402=Tables!$B8,'Bid Log'!$P$2:$P$402)))</f>
        <v>#REF!</v>
      </c>
      <c r="W64" s="34" t="e">
        <f>SUM(D64/B64)</f>
        <v>#DIV/0!</v>
      </c>
      <c r="X64" s="34" t="e">
        <f>SUM(E64/C64)</f>
        <v>#DIV/0!</v>
      </c>
      <c r="Y64" s="20">
        <f t="array" ref="Y64">SUM(IF('Bid Log'!$G$2:$G$402=Tables!$B8,'Bid Log'!$Z$2:$Z$402))</f>
        <v>0</v>
      </c>
      <c r="Z64" s="34" t="e">
        <f>SUM(Y64/C64)</f>
        <v>#DIV/0!</v>
      </c>
      <c r="AA64" s="20">
        <f t="array" ref="AA64">SUM(IF('Bid Log'!$G$2:$G$402=Tables!$B8,'Bid Log'!$AI$2:$AI$402))</f>
        <v>0</v>
      </c>
      <c r="AB64" s="34" t="e">
        <f t="shared" si="43"/>
        <v>#DIV/0!</v>
      </c>
    </row>
    <row r="65" spans="1:29">
      <c r="A65" s="27"/>
      <c r="B65" s="28">
        <f>SUM(B59:B64)</f>
        <v>393</v>
      </c>
      <c r="C65" s="29">
        <f>SUM(C59:C64)</f>
        <v>79655136.370000005</v>
      </c>
      <c r="D65" s="28">
        <f>SUM(D59:D64)</f>
        <v>134</v>
      </c>
      <c r="E65" s="29">
        <f>SUM(E59:E64)</f>
        <v>33601642</v>
      </c>
      <c r="F65" s="29">
        <f>SUM(F59:F63)</f>
        <v>0</v>
      </c>
      <c r="G65" s="28">
        <f t="shared" ref="G65:T65" si="44">SUM(G59:G64)</f>
        <v>11</v>
      </c>
      <c r="H65" s="29">
        <f t="shared" si="44"/>
        <v>3919632</v>
      </c>
      <c r="I65" s="28">
        <f t="shared" si="44"/>
        <v>153</v>
      </c>
      <c r="J65" s="29">
        <f t="shared" si="44"/>
        <v>39617608.370000005</v>
      </c>
      <c r="K65" s="28">
        <f t="shared" si="44"/>
        <v>2</v>
      </c>
      <c r="L65" s="29">
        <f t="shared" si="44"/>
        <v>16252</v>
      </c>
      <c r="M65" s="28">
        <f t="shared" si="44"/>
        <v>23</v>
      </c>
      <c r="N65" s="29">
        <f t="shared" si="44"/>
        <v>577947</v>
      </c>
      <c r="O65" s="28">
        <f t="shared" si="44"/>
        <v>14</v>
      </c>
      <c r="P65" s="29">
        <f t="shared" si="44"/>
        <v>1171721</v>
      </c>
      <c r="Q65" s="28">
        <f t="shared" si="44"/>
        <v>0</v>
      </c>
      <c r="R65" s="29">
        <f t="shared" si="44"/>
        <v>0</v>
      </c>
      <c r="S65" s="28">
        <f t="shared" si="44"/>
        <v>11</v>
      </c>
      <c r="T65" s="29">
        <f t="shared" si="44"/>
        <v>8000</v>
      </c>
      <c r="U65" s="28">
        <f>SUM(U59:U64)</f>
        <v>0</v>
      </c>
      <c r="V65" s="29" t="e">
        <f>SUM(V59:V64)</f>
        <v>#REF!</v>
      </c>
      <c r="W65" s="38">
        <f t="shared" si="40"/>
        <v>0.34096692111959287</v>
      </c>
      <c r="X65" s="38">
        <f t="shared" si="41"/>
        <v>0.42183898655222402</v>
      </c>
      <c r="Y65" s="29">
        <f>SUM(Y59:Y64)</f>
        <v>0</v>
      </c>
      <c r="Z65" s="38">
        <f t="shared" si="42"/>
        <v>0</v>
      </c>
      <c r="AA65" s="29">
        <f>SUM(AA59:AA64)</f>
        <v>0</v>
      </c>
      <c r="AB65" s="38">
        <f>SUM(AA65/E65)</f>
        <v>0</v>
      </c>
    </row>
    <row r="66" spans="1:29">
      <c r="A66" s="17" t="str">
        <f>Tables!H2</f>
        <v>Division</v>
      </c>
      <c r="C66" s="20"/>
      <c r="E66" s="20"/>
      <c r="F66" s="20"/>
      <c r="H66" s="20"/>
      <c r="J66" s="20"/>
      <c r="L66" s="20"/>
      <c r="N66" s="20"/>
      <c r="P66" s="20"/>
      <c r="R66" s="20"/>
      <c r="T66" s="20"/>
      <c r="V66" s="20"/>
      <c r="W66" s="34"/>
      <c r="X66" s="34"/>
    </row>
    <row r="67" spans="1:29">
      <c r="A67" s="13" t="str">
        <f>Tables!H3</f>
        <v>CA</v>
      </c>
      <c r="B67" s="18">
        <f t="array" ref="B67">COUNT(IF('Bid Log'!$N$2:$N$402=Tables!$H3,'Bid Log'!$A$2:$A$402))</f>
        <v>394</v>
      </c>
      <c r="C67" s="20">
        <f t="array" ref="C67">SUM(IF('Bid Log'!$N$2:$N$402=Tables!$H3,'Bid Log'!$P$2:$P$402))</f>
        <v>79655136.370000005</v>
      </c>
      <c r="D67" s="18">
        <f t="array" ref="D67">COUNT(IF('Bid Log'!$AA$2:$AA$402=Tables!J$3,IF('Bid Log'!$N$2:$N$402=Tables!$H3,'Bid Log'!$A$2:$A$402)))</f>
        <v>135</v>
      </c>
      <c r="E67" s="20">
        <f t="array" ref="E67">SUM(IF('Bid Log'!$AA$2:$AA$402=Tables!J$3,IF('Bid Log'!$N$2:$N$402=Tables!$H3,'Bid Log'!$P$2:$P$402)))</f>
        <v>33601642</v>
      </c>
      <c r="F67" s="20">
        <f t="array" ref="F67">SUM(IF('Bid Log'!$AA$2:$AA$402=Tables!J$3,IF('Bid Log'!$N$2:$N$402=Tables!$H3,'Bid Log'!$AH$2:$AH$402)))</f>
        <v>0</v>
      </c>
      <c r="G67" s="16">
        <f t="array" ref="G67">COUNT(IF('Bid Log'!$AA$2:$AA$402=Tables!J$4,IF('Bid Log'!$N$2:$N$402=Tables!$H3,'Bid Log'!$A$2:$A$402)))</f>
        <v>11</v>
      </c>
      <c r="H67" s="20">
        <f>SUM(IF('Bid Log'!$AA$2:$AA$402=Tables!J$4,IF('Bid Log'!$N$2:$N$402=Tables!$H3,'Bid Log'!$P$2:$P$402)))</f>
        <v>0</v>
      </c>
      <c r="I67" s="16">
        <f t="array" ref="I67">COUNT(IF('Bid Log'!$AA$2:$AA$402=Tables!J$5,IF('Bid Log'!$N$2:$N$402=Tables!$H3,'Bid Log'!$A$2:$A$402)))</f>
        <v>153</v>
      </c>
      <c r="J67" s="20">
        <f t="array" ref="J67">SUM(IF('Bid Log'!$AA$2:$AA$402=Tables!J$5,IF('Bid Log'!$N$2:$N$402=Tables!$H3,'Bid Log'!$P$2:$P$402)))</f>
        <v>39617608.369999997</v>
      </c>
      <c r="K67" s="16">
        <f t="array" ref="K67">COUNT(IF('Bid Log'!$AA$2:$AA$402=Tables!J$6,IF('Bid Log'!$N$2:$N$402=Tables!$H3,'Bid Log'!$A$2:$A$402)))</f>
        <v>2</v>
      </c>
      <c r="L67" s="20">
        <f t="array" ref="L67">SUM(IF('Bid Log'!$AA$2:$AA$402=Tables!J$6,IF('Bid Log'!$N$2:$N$402=Tables!$H3,'Bid Log'!$P$2:$P$402)))</f>
        <v>16252</v>
      </c>
      <c r="M67" s="16">
        <f t="array" ref="M67">COUNT(IF('Bid Log'!$AA$2:$AA$402=Tables!J$7,IF('Bid Log'!$N$2:$N$402=Tables!$H3,'Bid Log'!$A$2:$A$402)))</f>
        <v>23</v>
      </c>
      <c r="N67" s="20">
        <f t="array" ref="N67">SUM(IF('Bid Log'!$AA$2:$AA$402=Tables!J$7,IF('Bid Log'!$N$2:$N$402=Tables!$H3,'Bid Log'!$P$2:$P$402)))</f>
        <v>577947</v>
      </c>
      <c r="O67" s="16">
        <f t="array" ref="O67">COUNT(IF('Bid Log'!$AA$2:$AA$402=Tables!J$8,IF('Bid Log'!$N$2:$N$402=Tables!$H3,'Bid Log'!$A$2:$A$402)))</f>
        <v>14</v>
      </c>
      <c r="P67" s="20">
        <f t="array" ref="P67">SUM(IF('Bid Log'!$AA$2:$AA$402=Tables!J$8,IF('Bid Log'!$N$2:$N$402=Tables!$H3,'Bid Log'!$P$2:$P$402)))</f>
        <v>1171721</v>
      </c>
      <c r="Q67" s="16">
        <f t="array" ref="Q67">COUNT(IF('Bid Log'!$AA$2:$AA$402=Tables!J$9,IF('Bid Log'!$N$2:$N$402=Tables!$H3,'Bid Log'!$A$2:$A$402)))</f>
        <v>0</v>
      </c>
      <c r="R67" s="20">
        <f t="array" ref="R67">SUM(IF('Bid Log'!$AA$2:$AA$402=Tables!J$9,IF('Bid Log'!$N$2:$N$402=Tables!$H3,'Bid Log'!$P$2:$P$402)))</f>
        <v>0</v>
      </c>
      <c r="S67" s="16">
        <f t="array" ref="S67">COUNT(IF('Bid Log'!$AA$2:$AA$402=Tables!J$10,IF('Bid Log'!$N$2:$N$402=Tables!$H3,'Bid Log'!$A$2:$A$402)))</f>
        <v>11</v>
      </c>
      <c r="T67" s="20">
        <f t="array" ref="T67">SUM(IF('Bid Log'!$AA$2:$AA$402=Tables!J$10,IF('Bid Log'!$N$2:$N$402=Tables!$H3,'Bid Log'!$P$2:$P$402)))</f>
        <v>8000</v>
      </c>
      <c r="U67" s="16">
        <f t="array" ref="U67">COUNT(IF('Bid Log'!$AA$2:$AA$402=Tables!#REF!,IF('Bid Log'!$N$2:$N$402=Tables!$H3,'Bid Log'!$A$2:$A$402)))</f>
        <v>0</v>
      </c>
      <c r="V67" s="20" t="e">
        <f t="array" ref="V67">SUM(IF('Bid Log'!$AA$2:$AA$402=Tables!#REF!,IF('Bid Log'!$N$2:$N$402=Tables!$H3,'Bid Log'!$P$2:$P$402)))</f>
        <v>#REF!</v>
      </c>
      <c r="W67" s="34">
        <f t="shared" ref="W67:X70" si="45">SUM(D67/B67)</f>
        <v>0.34263959390862941</v>
      </c>
      <c r="X67" s="34">
        <f t="shared" si="45"/>
        <v>0.42183898655222402</v>
      </c>
      <c r="Y67" s="20">
        <f t="array" ref="Y67">SUM(IF('Bid Log'!$N$2:$N$402=Tables!$H3,'Bid Log'!$Z$2:$Z$402))</f>
        <v>0</v>
      </c>
      <c r="Z67" s="34">
        <f>SUM(Y67/C67)</f>
        <v>0</v>
      </c>
      <c r="AA67" s="20">
        <f t="array" ref="AA67">SUM(IF('Bid Log'!$N$2:$N$402=Tables!$H3,'Bid Log'!$AI$2:$AI$402))</f>
        <v>0</v>
      </c>
      <c r="AB67" s="34" t="e">
        <f>SUM(AA67/F67)</f>
        <v>#DIV/0!</v>
      </c>
    </row>
    <row r="68" spans="1:29">
      <c r="A68" s="13" t="str">
        <f>Tables!H4</f>
        <v>NV</v>
      </c>
      <c r="B68" s="18">
        <f t="array" ref="B68">COUNT(IF('Bid Log'!$N$2:$N$402=Tables!$H4,'Bid Log'!$A$2:$A$402))</f>
        <v>0</v>
      </c>
      <c r="C68" s="20">
        <f t="array" ref="C68">SUM(IF('Bid Log'!$N$2:$N$402=Tables!$H4,'Bid Log'!$P$2:$P$402))</f>
        <v>0</v>
      </c>
      <c r="D68" s="18">
        <f t="array" ref="D68">COUNT(IF('Bid Log'!$AA$2:$AA$402=Tables!J$3,IF('Bid Log'!$N$2:$N$402=Tables!$H4,'Bid Log'!$A$2:$A$402)))</f>
        <v>0</v>
      </c>
      <c r="E68" s="20">
        <f t="array" ref="E68">SUM(IF('Bid Log'!$AA$2:$AA$402=Tables!J$3,IF('Bid Log'!$N$2:$N$402=Tables!$H4,'Bid Log'!$P$2:$P$402)))</f>
        <v>0</v>
      </c>
      <c r="F68" s="20">
        <f t="array" ref="F68">SUM(IF('Bid Log'!$AA$2:$AA$402=Tables!J$3,IF('Bid Log'!$N$2:$N$402=Tables!$H4,'Bid Log'!$AH$2:$AH$402)))</f>
        <v>0</v>
      </c>
      <c r="G68" s="16">
        <f t="array" ref="G68">COUNT(IF('Bid Log'!$AA$2:$AA$402=Tables!J$4,IF('Bid Log'!$N$2:$N$402=Tables!$H4,'Bid Log'!$A$2:$A$402)))</f>
        <v>0</v>
      </c>
      <c r="H68" s="20">
        <f>SUM(IF('Bid Log'!$AA$2:$AA$402=Tables!J$4,IF('Bid Log'!$N$2:$N$402=Tables!$H4,'Bid Log'!$P$2:$P$402)))</f>
        <v>0</v>
      </c>
      <c r="I68" s="16">
        <f t="array" ref="I68">COUNT(IF('Bid Log'!$AA$2:$AA$402=Tables!J$5,IF('Bid Log'!$N$2:$N$402=Tables!$H4,'Bid Log'!$A$2:$A$402)))</f>
        <v>0</v>
      </c>
      <c r="J68" s="20">
        <f t="array" ref="J68">SUM(IF('Bid Log'!$AA$2:$AA$402=Tables!J$5,IF('Bid Log'!$N$2:$N$402=Tables!$H4,'Bid Log'!$P$2:$P$402)))</f>
        <v>0</v>
      </c>
      <c r="K68" s="16">
        <f t="array" ref="K68">COUNT(IF('Bid Log'!$AA$2:$AA$402=Tables!J$6,IF('Bid Log'!$N$2:$N$402=Tables!$H4,'Bid Log'!$A$2:$A$402)))</f>
        <v>0</v>
      </c>
      <c r="L68" s="20">
        <f t="array" ref="L68">SUM(IF('Bid Log'!$AA$2:$AA$402=Tables!J$6,IF('Bid Log'!$N$2:$N$402=Tables!$H4,'Bid Log'!$P$2:$P$402)))</f>
        <v>0</v>
      </c>
      <c r="M68" s="16">
        <f t="array" ref="M68">COUNT(IF('Bid Log'!$AA$2:$AA$402=Tables!J$7,IF('Bid Log'!$N$2:$N$402=Tables!$H4,'Bid Log'!$A$2:$A$402)))</f>
        <v>0</v>
      </c>
      <c r="N68" s="20">
        <f t="array" ref="N68">SUM(IF('Bid Log'!$AA$2:$AA$402=Tables!J$7,IF('Bid Log'!$N$2:$N$402=Tables!$H4,'Bid Log'!$P$2:$P$402)))</f>
        <v>0</v>
      </c>
      <c r="O68" s="16">
        <f t="array" ref="O68">COUNT(IF('Bid Log'!$AA$2:$AA$402=Tables!J$8,IF('Bid Log'!$N$2:$N$402=Tables!$H4,'Bid Log'!$A$2:$A$402)))</f>
        <v>0</v>
      </c>
      <c r="P68" s="20">
        <f t="array" ref="P68">SUM(IF('Bid Log'!$AA$2:$AA$402=Tables!J$8,IF('Bid Log'!$N$2:$N$402=Tables!$H4,'Bid Log'!$P$2:$P$402)))</f>
        <v>0</v>
      </c>
      <c r="Q68" s="16">
        <f t="array" ref="Q68">COUNT(IF('Bid Log'!$AA$2:$AA$402=Tables!J$9,IF('Bid Log'!$N$2:$N$402=Tables!$H4,'Bid Log'!$A$2:$A$402)))</f>
        <v>0</v>
      </c>
      <c r="R68" s="20">
        <f t="array" ref="R68">SUM(IF('Bid Log'!$AA$2:$AA$402=Tables!J$9,IF('Bid Log'!$N$2:$N$402=Tables!$H4,'Bid Log'!$P$2:$P$402)))</f>
        <v>0</v>
      </c>
      <c r="S68" s="16">
        <f t="array" ref="S68">COUNT(IF('Bid Log'!$AA$2:$AA$402=Tables!J$10,IF('Bid Log'!$N$2:$N$402=Tables!$H4,'Bid Log'!$A$2:$A$402)))</f>
        <v>0</v>
      </c>
      <c r="T68" s="20">
        <f t="array" ref="T68">SUM(IF('Bid Log'!$AA$2:$AA$402=Tables!J$10,IF('Bid Log'!$N$2:$N$402=Tables!$H4,'Bid Log'!$P$2:$P$402)))</f>
        <v>0</v>
      </c>
      <c r="U68" s="16">
        <f t="array" ref="U68">COUNT(IF('Bid Log'!$AA$2:$AA$402=Tables!#REF!,IF('Bid Log'!$N$2:$N$402=Tables!$H4,'Bid Log'!$A$2:$A$402)))</f>
        <v>0</v>
      </c>
      <c r="V68" s="20" t="e">
        <f t="array" ref="V68">SUM(IF('Bid Log'!$AA$2:$AA$402=Tables!#REF!,IF('Bid Log'!$N$2:$N$402=Tables!$H4,'Bid Log'!$P$2:$P$402)))</f>
        <v>#REF!</v>
      </c>
      <c r="W68" s="34" t="e">
        <f t="shared" si="45"/>
        <v>#DIV/0!</v>
      </c>
      <c r="X68" s="34" t="e">
        <f t="shared" si="45"/>
        <v>#DIV/0!</v>
      </c>
      <c r="Y68" s="20">
        <f t="array" ref="Y68">SUM(IF('Bid Log'!$N$2:$N$402=Tables!$H4,'Bid Log'!$Z$2:$Z$402))</f>
        <v>0</v>
      </c>
      <c r="Z68" s="34" t="e">
        <f>SUM(Y68/C68)</f>
        <v>#DIV/0!</v>
      </c>
      <c r="AA68" s="20">
        <f t="array" ref="AA68">SUM(IF('Bid Log'!$N$2:$N$402=Tables!$H4,'Bid Log'!$AI$2:$AI$402))</f>
        <v>0</v>
      </c>
      <c r="AB68" s="34" t="e">
        <f>SUM(AA68/F68)</f>
        <v>#DIV/0!</v>
      </c>
    </row>
    <row r="69" spans="1:29" ht="12" thickBot="1">
      <c r="A69" s="13" t="str">
        <f>Tables!H5</f>
        <v>DATA</v>
      </c>
      <c r="B69" s="18">
        <f t="array" ref="B69">COUNT(IF('Bid Log'!$N$2:$N$402=Tables!$H5,'Bid Log'!$A$2:$A$402))</f>
        <v>0</v>
      </c>
      <c r="C69" s="20">
        <f t="array" ref="C69">SUM(IF('Bid Log'!$N$2:$N$402=Tables!$H5,'Bid Log'!$P$2:$P$402))</f>
        <v>0</v>
      </c>
      <c r="D69" s="18">
        <f t="array" ref="D69">COUNT(IF('Bid Log'!$AA$2:$AA$402=Tables!J$3,IF('Bid Log'!$N$2:$N$402=Tables!$H5,'Bid Log'!$A$2:$A$402)))</f>
        <v>0</v>
      </c>
      <c r="E69" s="20">
        <f t="array" ref="E69">SUM(IF('Bid Log'!$AA$2:$AA$402=Tables!J$3,IF('Bid Log'!$N$2:$N$402=Tables!$H5,'Bid Log'!$P$2:$P$402)))</f>
        <v>0</v>
      </c>
      <c r="F69" s="20">
        <f t="array" ref="F69">SUM(IF('Bid Log'!$AA$2:$AA$402=Tables!J$3,IF('Bid Log'!$N$2:$N$402=Tables!$H5,'Bid Log'!$AH$2:$AH$402)))</f>
        <v>0</v>
      </c>
      <c r="G69" s="16">
        <f t="array" ref="G69">COUNT(IF('Bid Log'!$AA$2:$AA$402=Tables!J$4,IF('Bid Log'!$N$2:$N$402=Tables!$H5,'Bid Log'!$A$2:$A$402)))</f>
        <v>0</v>
      </c>
      <c r="H69" s="20">
        <f>SUM(IF('Bid Log'!$AA$2:$AA$402=Tables!J$4,IF('Bid Log'!$N$2:$N$402=Tables!$H5,'Bid Log'!$P$2:$P$402)))</f>
        <v>0</v>
      </c>
      <c r="I69" s="16">
        <f t="array" ref="I69">COUNT(IF('Bid Log'!$AA$2:$AA$402=Tables!J$5,IF('Bid Log'!$N$2:$N$402=Tables!$H5,'Bid Log'!$A$2:$A$402)))</f>
        <v>0</v>
      </c>
      <c r="J69" s="20">
        <f t="array" ref="J69">SUM(IF('Bid Log'!$AA$2:$AA$402=Tables!J$5,IF('Bid Log'!$N$2:$N$402=Tables!$H5,'Bid Log'!$P$2:$P$402)))</f>
        <v>0</v>
      </c>
      <c r="K69" s="16">
        <f t="array" ref="K69">COUNT(IF('Bid Log'!$AA$2:$AA$402=Tables!J$6,IF('Bid Log'!$N$2:$N$402=Tables!$H5,'Bid Log'!$A$2:$A$402)))</f>
        <v>0</v>
      </c>
      <c r="L69" s="20">
        <f t="array" ref="L69">SUM(IF('Bid Log'!$AA$2:$AA$402=Tables!J$6,IF('Bid Log'!$N$2:$N$402=Tables!$H5,'Bid Log'!$P$2:$P$402)))</f>
        <v>0</v>
      </c>
      <c r="M69" s="16">
        <f t="array" ref="M69">COUNT(IF('Bid Log'!$AA$2:$AA$402=Tables!J$7,IF('Bid Log'!$N$2:$N$402=Tables!$H5,'Bid Log'!$A$2:$A$402)))</f>
        <v>0</v>
      </c>
      <c r="N69" s="20">
        <f t="array" ref="N69">SUM(IF('Bid Log'!$AA$2:$AA$402=Tables!J$7,IF('Bid Log'!$N$2:$N$402=Tables!$H5,'Bid Log'!$P$2:$P$402)))</f>
        <v>0</v>
      </c>
      <c r="O69" s="16">
        <f t="array" ref="O69">COUNT(IF('Bid Log'!$AA$2:$AA$402=Tables!J$8,IF('Bid Log'!$N$2:$N$402=Tables!$H5,'Bid Log'!$A$2:$A$402)))</f>
        <v>0</v>
      </c>
      <c r="P69" s="20">
        <f t="array" ref="P69">SUM(IF('Bid Log'!$AA$2:$AA$402=Tables!J$8,IF('Bid Log'!$N$2:$N$402=Tables!$H5,'Bid Log'!$P$2:$P$402)))</f>
        <v>0</v>
      </c>
      <c r="Q69" s="16">
        <f t="array" ref="Q69">COUNT(IF('Bid Log'!$AA$2:$AA$402=Tables!J$9,IF('Bid Log'!$N$2:$N$402=Tables!$H5,'Bid Log'!$A$2:$A$402)))</f>
        <v>0</v>
      </c>
      <c r="R69" s="20">
        <f t="array" ref="R69">SUM(IF('Bid Log'!$AA$2:$AA$402=Tables!J$9,IF('Bid Log'!$N$2:$N$402=Tables!$H5,'Bid Log'!$P$2:$P$402)))</f>
        <v>0</v>
      </c>
      <c r="S69" s="16">
        <f t="array" ref="S69">COUNT(IF('Bid Log'!$AA$2:$AA$402=Tables!J$10,IF('Bid Log'!$N$2:$N$402=Tables!$H5,'Bid Log'!$A$2:$A$402)))</f>
        <v>0</v>
      </c>
      <c r="T69" s="20">
        <f t="array" ref="T69">SUM(IF('Bid Log'!$AA$2:$AA$402=Tables!J$10,IF('Bid Log'!$N$2:$N$402=Tables!$H5,'Bid Log'!$P$2:$P$402)))</f>
        <v>0</v>
      </c>
      <c r="U69" s="16">
        <f t="array" ref="U69">COUNT(IF('Bid Log'!$AA$2:$AA$402=Tables!#REF!,IF('Bid Log'!$N$2:$N$402=Tables!$H5,'Bid Log'!$A$2:$A$402)))</f>
        <v>0</v>
      </c>
      <c r="V69" s="20" t="e">
        <f t="array" ref="V69">SUM(IF('Bid Log'!$AA$2:$AA$402=Tables!#REF!,IF('Bid Log'!$N$2:$N$402=Tables!$H5,'Bid Log'!$P$2:$P$402)))</f>
        <v>#REF!</v>
      </c>
      <c r="W69" s="34" t="e">
        <f t="shared" si="45"/>
        <v>#DIV/0!</v>
      </c>
      <c r="X69" s="34" t="e">
        <f t="shared" si="45"/>
        <v>#DIV/0!</v>
      </c>
      <c r="Y69" s="20">
        <f t="array" ref="Y69">SUM(IF('Bid Log'!$N$2:$N$402=Tables!$H5,'Bid Log'!$Z$2:$Z$402))</f>
        <v>0</v>
      </c>
      <c r="Z69" s="34" t="e">
        <f>SUM(Y69/C69)</f>
        <v>#DIV/0!</v>
      </c>
      <c r="AA69" s="20">
        <f t="array" ref="AA69">SUM(IF('Bid Log'!$N$2:$N$402=Tables!$H5,'Bid Log'!$AI$2:$AI$402))</f>
        <v>0</v>
      </c>
      <c r="AB69" s="34" t="e">
        <f>SUM(AA69/F69)</f>
        <v>#DIV/0!</v>
      </c>
      <c r="AC69" s="39"/>
    </row>
    <row r="70" spans="1:29" s="23" customFormat="1" ht="12" thickTop="1">
      <c r="A70" s="65" t="s">
        <v>144</v>
      </c>
      <c r="B70" s="66">
        <f>COUNT('Bid Log'!$A$2:$A$402)</f>
        <v>399</v>
      </c>
      <c r="C70" s="67">
        <f t="array" ref="C70">SUM('Bid Log'!$P$2:$P$402)</f>
        <v>79655136.370000005</v>
      </c>
      <c r="D70" s="66">
        <f t="array" ref="D70">COUNT(IF('Bid Log'!$AA$2:$AA$402=Tables!$J$3,'Bid Log'!$A$2:$A$402))</f>
        <v>135</v>
      </c>
      <c r="E70" s="67">
        <f t="array" ref="E70">SUM(IF('Bid Log'!$AA$2:$AA$402=Tables!$J$3,'Bid Log'!$P$2:$P$402))</f>
        <v>33601642</v>
      </c>
      <c r="F70" s="67">
        <f t="array" ref="F70">SUM(IF('Bid Log'!$AA$2:$AA$402=Tables!$J$3,'Bid Log'!$AH$2:$AH$402))</f>
        <v>0</v>
      </c>
      <c r="G70" s="68">
        <f t="array" ref="G70">COUNT(IF('Bid Log'!$AA$2:$AA$402=Tables!$J$4,'Bid Log'!$A$2:$A$402))</f>
        <v>11</v>
      </c>
      <c r="H70" s="67">
        <f t="array" ref="H70">SUM(IF('Bid Log'!$AA$2:$AA$402=Tables!$J$4,'Bid Log'!$P$2:$P$402))</f>
        <v>3919632</v>
      </c>
      <c r="I70" s="68">
        <f t="array" ref="I70">COUNT(IF('Bid Log'!$AA$2:$AA$402=Tables!$J$5,'Bid Log'!$A$2:$A$402))</f>
        <v>153</v>
      </c>
      <c r="J70" s="67">
        <f t="array" ref="J70">SUM(IF('Bid Log'!$AA$2:$AA$402=Tables!$J$5,'Bid Log'!$P$2:$P$402))</f>
        <v>39617608.369999997</v>
      </c>
      <c r="K70" s="68">
        <f t="array" ref="K70">COUNT(IF('Bid Log'!$AA$2:$AA$402=Tables!$J$6,'Bid Log'!$A$2:$A$402))</f>
        <v>2</v>
      </c>
      <c r="L70" s="67">
        <f t="array" ref="L70">SUM(IF('Bid Log'!$AA$2:$AA$402=Tables!$J$6,'Bid Log'!$P$2:$P$402))</f>
        <v>16252</v>
      </c>
      <c r="M70" s="68">
        <f t="array" ref="M70">COUNT(IF('Bid Log'!$AA$2:$AA$402=Tables!$J$7,'Bid Log'!$A$2:$A$402))</f>
        <v>23</v>
      </c>
      <c r="N70" s="67">
        <f t="array" ref="N70">SUM(IF('Bid Log'!$AA$2:$AA$402=Tables!$J$7,'Bid Log'!$P$2:$P$402))</f>
        <v>577947</v>
      </c>
      <c r="O70" s="68">
        <f t="array" ref="O70">COUNT(IF('Bid Log'!$AA$2:$AA$402=Tables!$J$8,'Bid Log'!$A$2:$A$402))</f>
        <v>14</v>
      </c>
      <c r="P70" s="67">
        <f t="array" ref="P70">SUM(IF('Bid Log'!$AA$2:$AA$402=Tables!$J$8,'Bid Log'!$P$2:$P$402))</f>
        <v>1171721</v>
      </c>
      <c r="Q70" s="68">
        <f t="array" ref="Q70">COUNT(IF('Bid Log'!$AA$2:$AA$402=Tables!$J$9,'Bid Log'!$A$2:$A$402))</f>
        <v>0</v>
      </c>
      <c r="R70" s="67">
        <f t="array" ref="R70">SUM(IF('Bid Log'!$AA$2:$AA$402=Tables!$J$9,'Bid Log'!$P$2:$P$402))</f>
        <v>0</v>
      </c>
      <c r="S70" s="68">
        <f t="array" ref="S70">COUNT(IF('Bid Log'!$AA$2:$AA$402=Tables!$J$10,'Bid Log'!$A$2:$A$402))</f>
        <v>11</v>
      </c>
      <c r="T70" s="67">
        <f t="array" ref="T70">SUM(IF('Bid Log'!$AA$2:$AA$402=Tables!$J$10,'Bid Log'!$P$2:$P$402))</f>
        <v>8000</v>
      </c>
      <c r="U70" s="68">
        <f t="array" ref="U70">COUNT(IF('Bid Log'!$AA$2:$AA$402=Tables!#REF!,'Bid Log'!$A$2:$A$402))</f>
        <v>0</v>
      </c>
      <c r="V70" s="67" t="e">
        <f t="array" ref="V70">SUM(IF('Bid Log'!$AA$2:$AA$402=Tables!#REF!,'Bid Log'!$P$2:$P$402))</f>
        <v>#REF!</v>
      </c>
      <c r="W70" s="69">
        <f t="shared" si="45"/>
        <v>0.33834586466165412</v>
      </c>
      <c r="X70" s="69">
        <f t="shared" si="45"/>
        <v>0.42183898655222402</v>
      </c>
      <c r="Y70" s="67">
        <f>SUM(Y67:Y69)</f>
        <v>0</v>
      </c>
      <c r="Z70" s="69">
        <f>SUM(Y70/C70)</f>
        <v>0</v>
      </c>
      <c r="AA70" s="67">
        <f>SUM(AA67:AA69)</f>
        <v>0</v>
      </c>
      <c r="AB70" s="69">
        <f>SUM(AA70/E70)</f>
        <v>0</v>
      </c>
      <c r="AC70" s="13"/>
    </row>
    <row r="71" spans="1:29">
      <c r="W71" s="34"/>
      <c r="X71" s="34"/>
    </row>
    <row r="72" spans="1:29">
      <c r="C72" s="20"/>
      <c r="D72" s="36">
        <f>SUM(D70/($B70-$S70))</f>
        <v>0.34793814432989689</v>
      </c>
      <c r="E72" s="37">
        <f>SUM(E70/C70)</f>
        <v>0.42183898655222402</v>
      </c>
      <c r="F72" s="37">
        <f>SUM(F70/C70)</f>
        <v>0</v>
      </c>
      <c r="G72" s="36">
        <f>SUM(G70/($B70-$S70))</f>
        <v>2.8350515463917526E-2</v>
      </c>
      <c r="H72" s="37">
        <f>SUM(H70/C70)</f>
        <v>4.9207523564999196E-2</v>
      </c>
      <c r="I72" s="36">
        <f>SUM(I70/($B70-$S70))</f>
        <v>0.39432989690721648</v>
      </c>
      <c r="J72" s="37">
        <f>SUM(J70/C70)</f>
        <v>0.49736413965792819</v>
      </c>
      <c r="K72" s="36">
        <f>SUM(K70/($B70-$S70))</f>
        <v>5.1546391752577319E-3</v>
      </c>
      <c r="L72" s="37">
        <f>SUM(L70/C70)</f>
        <v>2.0402952955235771E-4</v>
      </c>
      <c r="M72" s="36">
        <f>SUM(M70/($B70-$S70))</f>
        <v>5.9278350515463915E-2</v>
      </c>
      <c r="N72" s="37">
        <f>SUM(N70/C70)</f>
        <v>7.2556149714617579E-3</v>
      </c>
      <c r="O72" s="36">
        <f>SUM(O70/($B70-$S70))</f>
        <v>3.608247422680412E-2</v>
      </c>
      <c r="P72" s="37">
        <f>SUM(P70/C70)</f>
        <v>1.4709923972226074E-2</v>
      </c>
      <c r="Q72" s="36">
        <f>SUM(Q70/($B70-$S70))</f>
        <v>0</v>
      </c>
      <c r="R72" s="37">
        <f>SUM(R70/C70)</f>
        <v>0</v>
      </c>
      <c r="S72" s="37">
        <f>SUM(S70/B70)</f>
        <v>2.7568922305764409E-2</v>
      </c>
      <c r="T72" s="37">
        <f>SUM(T70/C70)</f>
        <v>1.0043294587859105E-4</v>
      </c>
      <c r="U72" s="36">
        <f>SUM(U70/($B70-$S70))</f>
        <v>0</v>
      </c>
      <c r="V72" s="37" t="e">
        <f>SUM(V70/C70)</f>
        <v>#REF!</v>
      </c>
    </row>
    <row r="73" spans="1:29">
      <c r="W73" s="37"/>
      <c r="X73" s="37"/>
    </row>
  </sheetData>
  <phoneticPr fontId="0" type="noConversion"/>
  <printOptions gridLines="1"/>
  <pageMargins left="0.23" right="0.23" top="0.55000000000000004" bottom="0.28000000000000003" header="0.25" footer="0.25"/>
  <pageSetup scale="59" fitToHeight="0" orientation="landscape" r:id="rId1"/>
  <headerFooter alignWithMargins="0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C144"/>
  <sheetViews>
    <sheetView workbookViewId="0">
      <selection activeCell="F13" sqref="F13"/>
    </sheetView>
  </sheetViews>
  <sheetFormatPr defaultRowHeight="12.75"/>
  <cols>
    <col min="3" max="3" width="11.5703125" customWidth="1"/>
    <col min="4" max="4" width="12.5703125" customWidth="1"/>
    <col min="5" max="5" width="14.42578125" customWidth="1"/>
    <col min="6" max="6" width="12.5703125" customWidth="1"/>
    <col min="7" max="7" width="10.5703125" customWidth="1"/>
    <col min="10" max="10" width="13.5703125" customWidth="1"/>
    <col min="11" max="11" width="8.42578125" customWidth="1"/>
    <col min="12" max="12" width="7.5703125" customWidth="1"/>
    <col min="22" max="22" width="11.42578125" customWidth="1"/>
    <col min="23" max="55" width="10.5703125" customWidth="1"/>
  </cols>
  <sheetData>
    <row r="1" spans="1:55">
      <c r="V1">
        <v>2019</v>
      </c>
      <c r="BB1">
        <v>2019</v>
      </c>
    </row>
    <row r="2" spans="1:55" s="1" customFormat="1">
      <c r="A2" s="139" t="s">
        <v>19</v>
      </c>
      <c r="B2" s="3" t="s">
        <v>87</v>
      </c>
      <c r="C2" s="3" t="s">
        <v>11</v>
      </c>
      <c r="D2" s="3" t="s">
        <v>36</v>
      </c>
      <c r="E2" s="3" t="s">
        <v>82</v>
      </c>
      <c r="F2" s="3" t="s">
        <v>75</v>
      </c>
      <c r="G2" s="3" t="s">
        <v>45</v>
      </c>
      <c r="H2" s="3" t="s">
        <v>44</v>
      </c>
      <c r="J2" s="3" t="s">
        <v>76</v>
      </c>
      <c r="L2" s="139" t="s">
        <v>184</v>
      </c>
      <c r="V2" t="s">
        <v>142</v>
      </c>
      <c r="W2" s="11">
        <v>43344</v>
      </c>
      <c r="X2" s="11">
        <f t="shared" ref="X2:AY2" si="0">SUM(W2+1)</f>
        <v>43345</v>
      </c>
      <c r="Y2" s="11">
        <f t="shared" si="0"/>
        <v>43346</v>
      </c>
      <c r="Z2" s="11">
        <f t="shared" si="0"/>
        <v>43347</v>
      </c>
      <c r="AA2" s="11">
        <f t="shared" si="0"/>
        <v>43348</v>
      </c>
      <c r="AB2" s="11">
        <f t="shared" si="0"/>
        <v>43349</v>
      </c>
      <c r="AC2" s="11">
        <f t="shared" si="0"/>
        <v>43350</v>
      </c>
      <c r="AD2" s="11">
        <f t="shared" si="0"/>
        <v>43351</v>
      </c>
      <c r="AE2" s="11">
        <f t="shared" si="0"/>
        <v>43352</v>
      </c>
      <c r="AF2" s="11">
        <f t="shared" si="0"/>
        <v>43353</v>
      </c>
      <c r="AG2" s="11">
        <f t="shared" si="0"/>
        <v>43354</v>
      </c>
      <c r="AH2" s="11">
        <f t="shared" si="0"/>
        <v>43355</v>
      </c>
      <c r="AI2" s="11">
        <f t="shared" si="0"/>
        <v>43356</v>
      </c>
      <c r="AJ2" s="11">
        <f t="shared" si="0"/>
        <v>43357</v>
      </c>
      <c r="AK2" s="11">
        <f t="shared" si="0"/>
        <v>43358</v>
      </c>
      <c r="AL2" s="11">
        <f t="shared" si="0"/>
        <v>43359</v>
      </c>
      <c r="AM2" s="11">
        <f t="shared" si="0"/>
        <v>43360</v>
      </c>
      <c r="AN2" s="11">
        <f t="shared" si="0"/>
        <v>43361</v>
      </c>
      <c r="AO2" s="11">
        <f t="shared" si="0"/>
        <v>43362</v>
      </c>
      <c r="AP2" s="11">
        <f t="shared" si="0"/>
        <v>43363</v>
      </c>
      <c r="AQ2" s="11">
        <f t="shared" si="0"/>
        <v>43364</v>
      </c>
      <c r="AR2" s="11">
        <f t="shared" si="0"/>
        <v>43365</v>
      </c>
      <c r="AS2" s="11">
        <f t="shared" si="0"/>
        <v>43366</v>
      </c>
      <c r="AT2" s="11">
        <f t="shared" si="0"/>
        <v>43367</v>
      </c>
      <c r="AU2" s="11">
        <f t="shared" si="0"/>
        <v>43368</v>
      </c>
      <c r="AV2" s="11">
        <f t="shared" si="0"/>
        <v>43369</v>
      </c>
      <c r="AW2" s="11">
        <f t="shared" si="0"/>
        <v>43370</v>
      </c>
      <c r="AX2" s="11">
        <f t="shared" si="0"/>
        <v>43371</v>
      </c>
      <c r="AY2" s="11">
        <f t="shared" si="0"/>
        <v>43372</v>
      </c>
      <c r="AZ2" s="11">
        <f>SUM(AY2+1)</f>
        <v>43373</v>
      </c>
      <c r="BA2"/>
      <c r="BB2" t="s">
        <v>142</v>
      </c>
      <c r="BC2"/>
    </row>
    <row r="3" spans="1:55">
      <c r="A3" s="24" t="s">
        <v>27</v>
      </c>
      <c r="B3" s="46" t="s">
        <v>165</v>
      </c>
      <c r="C3" s="24" t="s">
        <v>12</v>
      </c>
      <c r="D3" s="24" t="s">
        <v>37</v>
      </c>
      <c r="E3" s="24" t="s">
        <v>83</v>
      </c>
      <c r="F3" s="24" t="s">
        <v>74</v>
      </c>
      <c r="G3" s="24" t="s">
        <v>73</v>
      </c>
      <c r="H3" s="24" t="s">
        <v>27</v>
      </c>
      <c r="J3" t="s">
        <v>56</v>
      </c>
      <c r="L3" t="s">
        <v>185</v>
      </c>
      <c r="V3" t="s">
        <v>127</v>
      </c>
      <c r="W3" s="11">
        <f>SUM(AZ2+1)</f>
        <v>43374</v>
      </c>
      <c r="X3" s="11">
        <f t="shared" ref="X3:AZ3" si="1">SUM(W3+1)</f>
        <v>43375</v>
      </c>
      <c r="Y3" s="11">
        <f t="shared" si="1"/>
        <v>43376</v>
      </c>
      <c r="Z3" s="11">
        <f t="shared" si="1"/>
        <v>43377</v>
      </c>
      <c r="AA3" s="11">
        <f t="shared" si="1"/>
        <v>43378</v>
      </c>
      <c r="AB3" s="11">
        <f t="shared" si="1"/>
        <v>43379</v>
      </c>
      <c r="AC3" s="11">
        <f t="shared" si="1"/>
        <v>43380</v>
      </c>
      <c r="AD3" s="11">
        <f t="shared" si="1"/>
        <v>43381</v>
      </c>
      <c r="AE3" s="11">
        <f t="shared" si="1"/>
        <v>43382</v>
      </c>
      <c r="AF3" s="11">
        <f t="shared" si="1"/>
        <v>43383</v>
      </c>
      <c r="AG3" s="11">
        <f t="shared" si="1"/>
        <v>43384</v>
      </c>
      <c r="AH3" s="11">
        <f t="shared" si="1"/>
        <v>43385</v>
      </c>
      <c r="AI3" s="11">
        <f t="shared" si="1"/>
        <v>43386</v>
      </c>
      <c r="AJ3" s="11">
        <f t="shared" si="1"/>
        <v>43387</v>
      </c>
      <c r="AK3" s="11">
        <f t="shared" si="1"/>
        <v>43388</v>
      </c>
      <c r="AL3" s="11">
        <f t="shared" si="1"/>
        <v>43389</v>
      </c>
      <c r="AM3" s="11">
        <f t="shared" si="1"/>
        <v>43390</v>
      </c>
      <c r="AN3" s="11">
        <f t="shared" si="1"/>
        <v>43391</v>
      </c>
      <c r="AO3" s="11">
        <f t="shared" si="1"/>
        <v>43392</v>
      </c>
      <c r="AP3" s="11">
        <f t="shared" si="1"/>
        <v>43393</v>
      </c>
      <c r="AQ3" s="11">
        <f t="shared" si="1"/>
        <v>43394</v>
      </c>
      <c r="AR3" s="11">
        <f t="shared" si="1"/>
        <v>43395</v>
      </c>
      <c r="AS3" s="11">
        <f t="shared" si="1"/>
        <v>43396</v>
      </c>
      <c r="AT3" s="11">
        <f t="shared" si="1"/>
        <v>43397</v>
      </c>
      <c r="AU3" s="11">
        <f t="shared" si="1"/>
        <v>43398</v>
      </c>
      <c r="AV3" s="11">
        <f t="shared" si="1"/>
        <v>43399</v>
      </c>
      <c r="AW3" s="11">
        <f t="shared" si="1"/>
        <v>43400</v>
      </c>
      <c r="AX3" s="11">
        <f t="shared" si="1"/>
        <v>43401</v>
      </c>
      <c r="AY3" s="11">
        <f t="shared" si="1"/>
        <v>43402</v>
      </c>
      <c r="AZ3" s="11">
        <f t="shared" si="1"/>
        <v>43403</v>
      </c>
      <c r="BA3" s="11">
        <f>SUM(AZ3+1)</f>
        <v>43404</v>
      </c>
      <c r="BB3" t="s">
        <v>127</v>
      </c>
    </row>
    <row r="4" spans="1:55">
      <c r="A4" s="24" t="s">
        <v>28</v>
      </c>
      <c r="B4" s="46" t="s">
        <v>166</v>
      </c>
      <c r="C4" s="24" t="s">
        <v>13</v>
      </c>
      <c r="D4" s="24" t="s">
        <v>38</v>
      </c>
      <c r="E4" s="24" t="s">
        <v>107</v>
      </c>
      <c r="F4" s="150" t="s">
        <v>72</v>
      </c>
      <c r="G4" s="24" t="s">
        <v>77</v>
      </c>
      <c r="H4" s="24" t="s">
        <v>28</v>
      </c>
      <c r="J4" t="s">
        <v>57</v>
      </c>
      <c r="L4" s="24" t="s">
        <v>264</v>
      </c>
      <c r="V4" t="s">
        <v>128</v>
      </c>
      <c r="W4" s="11">
        <f>SUM(BA3+1)</f>
        <v>43405</v>
      </c>
      <c r="X4" s="11">
        <f t="shared" ref="X4:AZ4" si="2">SUM(W4+1)</f>
        <v>43406</v>
      </c>
      <c r="Y4" s="11">
        <f t="shared" si="2"/>
        <v>43407</v>
      </c>
      <c r="Z4" s="11">
        <f t="shared" si="2"/>
        <v>43408</v>
      </c>
      <c r="AA4" s="11">
        <f t="shared" si="2"/>
        <v>43409</v>
      </c>
      <c r="AB4" s="11">
        <f t="shared" si="2"/>
        <v>43410</v>
      </c>
      <c r="AC4" s="11">
        <f t="shared" si="2"/>
        <v>43411</v>
      </c>
      <c r="AD4" s="11">
        <f t="shared" si="2"/>
        <v>43412</v>
      </c>
      <c r="AE4" s="11">
        <f t="shared" si="2"/>
        <v>43413</v>
      </c>
      <c r="AF4" s="11">
        <f t="shared" si="2"/>
        <v>43414</v>
      </c>
      <c r="AG4" s="11">
        <f t="shared" si="2"/>
        <v>43415</v>
      </c>
      <c r="AH4" s="11">
        <f t="shared" si="2"/>
        <v>43416</v>
      </c>
      <c r="AI4" s="11">
        <f t="shared" si="2"/>
        <v>43417</v>
      </c>
      <c r="AJ4" s="11">
        <f t="shared" si="2"/>
        <v>43418</v>
      </c>
      <c r="AK4" s="11">
        <f t="shared" si="2"/>
        <v>43419</v>
      </c>
      <c r="AL4" s="11">
        <f t="shared" si="2"/>
        <v>43420</v>
      </c>
      <c r="AM4" s="11">
        <f t="shared" si="2"/>
        <v>43421</v>
      </c>
      <c r="AN4" s="11">
        <f t="shared" si="2"/>
        <v>43422</v>
      </c>
      <c r="AO4" s="11">
        <f t="shared" si="2"/>
        <v>43423</v>
      </c>
      <c r="AP4" s="11">
        <f t="shared" si="2"/>
        <v>43424</v>
      </c>
      <c r="AQ4" s="11">
        <f t="shared" si="2"/>
        <v>43425</v>
      </c>
      <c r="AR4" s="11">
        <f t="shared" si="2"/>
        <v>43426</v>
      </c>
      <c r="AS4" s="11">
        <f t="shared" si="2"/>
        <v>43427</v>
      </c>
      <c r="AT4" s="11">
        <f t="shared" si="2"/>
        <v>43428</v>
      </c>
      <c r="AU4" s="11">
        <f t="shared" si="2"/>
        <v>43429</v>
      </c>
      <c r="AV4" s="11">
        <f t="shared" si="2"/>
        <v>43430</v>
      </c>
      <c r="AW4" s="11">
        <f t="shared" si="2"/>
        <v>43431</v>
      </c>
      <c r="AX4" s="11">
        <f t="shared" si="2"/>
        <v>43432</v>
      </c>
      <c r="AY4" s="11">
        <f t="shared" si="2"/>
        <v>43433</v>
      </c>
      <c r="AZ4" s="11">
        <f t="shared" si="2"/>
        <v>43434</v>
      </c>
      <c r="BB4" t="s">
        <v>128</v>
      </c>
    </row>
    <row r="5" spans="1:55">
      <c r="B5" s="47" t="s">
        <v>167</v>
      </c>
      <c r="C5" s="24" t="s">
        <v>15</v>
      </c>
      <c r="D5" s="24" t="s">
        <v>39</v>
      </c>
      <c r="E5" s="24" t="s">
        <v>81</v>
      </c>
      <c r="F5" s="150" t="s">
        <v>297</v>
      </c>
      <c r="G5" s="24" t="s">
        <v>289</v>
      </c>
      <c r="H5" s="24" t="s">
        <v>88</v>
      </c>
      <c r="J5" t="s">
        <v>55</v>
      </c>
      <c r="L5" t="s">
        <v>186</v>
      </c>
      <c r="V5" t="s">
        <v>129</v>
      </c>
      <c r="W5" s="11">
        <f>SUM(AZ4+1)</f>
        <v>43435</v>
      </c>
      <c r="X5" s="11">
        <f t="shared" ref="X5:AZ5" si="3">SUM(W5+1)</f>
        <v>43436</v>
      </c>
      <c r="Y5" s="11">
        <f t="shared" si="3"/>
        <v>43437</v>
      </c>
      <c r="Z5" s="11">
        <f t="shared" si="3"/>
        <v>43438</v>
      </c>
      <c r="AA5" s="11">
        <f t="shared" si="3"/>
        <v>43439</v>
      </c>
      <c r="AB5" s="11">
        <f t="shared" si="3"/>
        <v>43440</v>
      </c>
      <c r="AC5" s="11">
        <f t="shared" si="3"/>
        <v>43441</v>
      </c>
      <c r="AD5" s="11">
        <f t="shared" si="3"/>
        <v>43442</v>
      </c>
      <c r="AE5" s="11">
        <f t="shared" si="3"/>
        <v>43443</v>
      </c>
      <c r="AF5" s="11">
        <f t="shared" si="3"/>
        <v>43444</v>
      </c>
      <c r="AG5" s="11">
        <f t="shared" si="3"/>
        <v>43445</v>
      </c>
      <c r="AH5" s="11">
        <f t="shared" si="3"/>
        <v>43446</v>
      </c>
      <c r="AI5" s="11">
        <f t="shared" si="3"/>
        <v>43447</v>
      </c>
      <c r="AJ5" s="11">
        <f t="shared" si="3"/>
        <v>43448</v>
      </c>
      <c r="AK5" s="11">
        <f t="shared" si="3"/>
        <v>43449</v>
      </c>
      <c r="AL5" s="11">
        <f t="shared" si="3"/>
        <v>43450</v>
      </c>
      <c r="AM5" s="11">
        <f t="shared" si="3"/>
        <v>43451</v>
      </c>
      <c r="AN5" s="11">
        <f t="shared" si="3"/>
        <v>43452</v>
      </c>
      <c r="AO5" s="11">
        <f t="shared" si="3"/>
        <v>43453</v>
      </c>
      <c r="AP5" s="11">
        <f t="shared" si="3"/>
        <v>43454</v>
      </c>
      <c r="AQ5" s="11">
        <f t="shared" si="3"/>
        <v>43455</v>
      </c>
      <c r="AR5" s="11">
        <f t="shared" si="3"/>
        <v>43456</v>
      </c>
      <c r="AS5" s="11">
        <f t="shared" si="3"/>
        <v>43457</v>
      </c>
      <c r="AT5" s="11">
        <f t="shared" si="3"/>
        <v>43458</v>
      </c>
      <c r="AU5" s="11">
        <f t="shared" si="3"/>
        <v>43459</v>
      </c>
      <c r="AV5" s="11">
        <f t="shared" si="3"/>
        <v>43460</v>
      </c>
      <c r="AW5" s="11">
        <f t="shared" si="3"/>
        <v>43461</v>
      </c>
      <c r="AX5" s="11">
        <f t="shared" si="3"/>
        <v>43462</v>
      </c>
      <c r="AY5" s="11">
        <f t="shared" si="3"/>
        <v>43463</v>
      </c>
      <c r="AZ5" s="11">
        <f t="shared" si="3"/>
        <v>43464</v>
      </c>
      <c r="BA5" s="11">
        <f>SUM(AZ5+1)</f>
        <v>43465</v>
      </c>
      <c r="BB5" t="s">
        <v>129</v>
      </c>
    </row>
    <row r="6" spans="1:55">
      <c r="B6" s="47" t="s">
        <v>168</v>
      </c>
      <c r="C6" s="24" t="s">
        <v>14</v>
      </c>
      <c r="D6" s="24" t="s">
        <v>40</v>
      </c>
      <c r="E6" s="150" t="s">
        <v>312</v>
      </c>
      <c r="F6" s="150" t="s">
        <v>342</v>
      </c>
      <c r="G6" s="24" t="s">
        <v>278</v>
      </c>
      <c r="H6" s="24"/>
      <c r="J6" t="s">
        <v>67</v>
      </c>
      <c r="L6" t="s">
        <v>347</v>
      </c>
      <c r="V6" t="s">
        <v>130</v>
      </c>
      <c r="W6" s="11">
        <f>SUM(BA5+1)</f>
        <v>43466</v>
      </c>
      <c r="X6" s="11">
        <f t="shared" ref="X6:AZ6" si="4">SUM(W6+1)</f>
        <v>43467</v>
      </c>
      <c r="Y6" s="11">
        <f t="shared" si="4"/>
        <v>43468</v>
      </c>
      <c r="Z6" s="11">
        <f t="shared" si="4"/>
        <v>43469</v>
      </c>
      <c r="AA6" s="11">
        <f t="shared" si="4"/>
        <v>43470</v>
      </c>
      <c r="AB6" s="11">
        <f t="shared" si="4"/>
        <v>43471</v>
      </c>
      <c r="AC6" s="11">
        <f t="shared" si="4"/>
        <v>43472</v>
      </c>
      <c r="AD6" s="11">
        <f t="shared" si="4"/>
        <v>43473</v>
      </c>
      <c r="AE6" s="11">
        <f t="shared" si="4"/>
        <v>43474</v>
      </c>
      <c r="AF6" s="11">
        <f t="shared" si="4"/>
        <v>43475</v>
      </c>
      <c r="AG6" s="11">
        <f t="shared" si="4"/>
        <v>43476</v>
      </c>
      <c r="AH6" s="11">
        <f t="shared" si="4"/>
        <v>43477</v>
      </c>
      <c r="AI6" s="11">
        <f t="shared" si="4"/>
        <v>43478</v>
      </c>
      <c r="AJ6" s="11">
        <f t="shared" si="4"/>
        <v>43479</v>
      </c>
      <c r="AK6" s="11">
        <f t="shared" si="4"/>
        <v>43480</v>
      </c>
      <c r="AL6" s="11">
        <f t="shared" si="4"/>
        <v>43481</v>
      </c>
      <c r="AM6" s="11">
        <f t="shared" si="4"/>
        <v>43482</v>
      </c>
      <c r="AN6" s="11">
        <f t="shared" si="4"/>
        <v>43483</v>
      </c>
      <c r="AO6" s="11">
        <f t="shared" si="4"/>
        <v>43484</v>
      </c>
      <c r="AP6" s="11">
        <f t="shared" si="4"/>
        <v>43485</v>
      </c>
      <c r="AQ6" s="11">
        <f t="shared" si="4"/>
        <v>43486</v>
      </c>
      <c r="AR6" s="11">
        <f t="shared" si="4"/>
        <v>43487</v>
      </c>
      <c r="AS6" s="11">
        <f t="shared" si="4"/>
        <v>43488</v>
      </c>
      <c r="AT6" s="11">
        <f t="shared" si="4"/>
        <v>43489</v>
      </c>
      <c r="AU6" s="11">
        <f t="shared" si="4"/>
        <v>43490</v>
      </c>
      <c r="AV6" s="11">
        <f t="shared" si="4"/>
        <v>43491</v>
      </c>
      <c r="AW6" s="11">
        <f t="shared" si="4"/>
        <v>43492</v>
      </c>
      <c r="AX6" s="11">
        <f t="shared" si="4"/>
        <v>43493</v>
      </c>
      <c r="AY6" s="11">
        <f t="shared" si="4"/>
        <v>43494</v>
      </c>
      <c r="AZ6" s="11">
        <f t="shared" si="4"/>
        <v>43495</v>
      </c>
      <c r="BA6" s="11">
        <f>SUM(AZ6+1)</f>
        <v>43496</v>
      </c>
      <c r="BB6" t="s">
        <v>130</v>
      </c>
    </row>
    <row r="7" spans="1:55">
      <c r="B7" s="47" t="s">
        <v>169</v>
      </c>
      <c r="C7" s="24" t="s">
        <v>16</v>
      </c>
      <c r="D7" t="s">
        <v>145</v>
      </c>
      <c r="F7" s="150" t="s">
        <v>313</v>
      </c>
      <c r="J7" t="s">
        <v>58</v>
      </c>
      <c r="L7" t="s">
        <v>340</v>
      </c>
      <c r="V7" t="s">
        <v>143</v>
      </c>
      <c r="W7" s="11">
        <f>SUM(BA6+1)</f>
        <v>43497</v>
      </c>
      <c r="X7" s="11">
        <f t="shared" ref="X7:AX7" si="5">SUM(W7+1)</f>
        <v>43498</v>
      </c>
      <c r="Y7" s="11">
        <f t="shared" si="5"/>
        <v>43499</v>
      </c>
      <c r="Z7" s="11">
        <f t="shared" si="5"/>
        <v>43500</v>
      </c>
      <c r="AA7" s="11">
        <f t="shared" si="5"/>
        <v>43501</v>
      </c>
      <c r="AB7" s="11">
        <f t="shared" si="5"/>
        <v>43502</v>
      </c>
      <c r="AC7" s="11">
        <f t="shared" si="5"/>
        <v>43503</v>
      </c>
      <c r="AD7" s="11">
        <f t="shared" si="5"/>
        <v>43504</v>
      </c>
      <c r="AE7" s="11">
        <f t="shared" si="5"/>
        <v>43505</v>
      </c>
      <c r="AF7" s="11">
        <f t="shared" si="5"/>
        <v>43506</v>
      </c>
      <c r="AG7" s="11">
        <f t="shared" si="5"/>
        <v>43507</v>
      </c>
      <c r="AH7" s="11">
        <f t="shared" si="5"/>
        <v>43508</v>
      </c>
      <c r="AI7" s="11">
        <f t="shared" si="5"/>
        <v>43509</v>
      </c>
      <c r="AJ7" s="11">
        <f t="shared" si="5"/>
        <v>43510</v>
      </c>
      <c r="AK7" s="11">
        <f t="shared" si="5"/>
        <v>43511</v>
      </c>
      <c r="AL7" s="11">
        <f t="shared" si="5"/>
        <v>43512</v>
      </c>
      <c r="AM7" s="11">
        <f t="shared" si="5"/>
        <v>43513</v>
      </c>
      <c r="AN7" s="11">
        <f t="shared" si="5"/>
        <v>43514</v>
      </c>
      <c r="AO7" s="11">
        <f t="shared" si="5"/>
        <v>43515</v>
      </c>
      <c r="AP7" s="11">
        <f t="shared" si="5"/>
        <v>43516</v>
      </c>
      <c r="AQ7" s="11">
        <f t="shared" si="5"/>
        <v>43517</v>
      </c>
      <c r="AR7" s="11">
        <f t="shared" si="5"/>
        <v>43518</v>
      </c>
      <c r="AS7" s="11">
        <f t="shared" si="5"/>
        <v>43519</v>
      </c>
      <c r="AT7" s="11">
        <f t="shared" si="5"/>
        <v>43520</v>
      </c>
      <c r="AU7" s="11">
        <f t="shared" si="5"/>
        <v>43521</v>
      </c>
      <c r="AV7" s="11">
        <f t="shared" si="5"/>
        <v>43522</v>
      </c>
      <c r="AW7" s="11">
        <f t="shared" si="5"/>
        <v>43523</v>
      </c>
      <c r="AX7" s="11">
        <f t="shared" si="5"/>
        <v>43524</v>
      </c>
      <c r="AY7" s="11"/>
      <c r="AZ7" s="11"/>
      <c r="BB7" t="s">
        <v>143</v>
      </c>
    </row>
    <row r="8" spans="1:55">
      <c r="B8" s="12" t="s">
        <v>180</v>
      </c>
      <c r="C8" s="24" t="s">
        <v>17</v>
      </c>
      <c r="F8" s="150" t="s">
        <v>317</v>
      </c>
      <c r="J8" t="s">
        <v>54</v>
      </c>
      <c r="L8" t="s">
        <v>299</v>
      </c>
      <c r="V8" t="s">
        <v>132</v>
      </c>
      <c r="W8" s="11">
        <f>SUM(AX7+1)</f>
        <v>43525</v>
      </c>
      <c r="X8" s="11">
        <f t="shared" ref="X8:AY8" si="6">SUM(W8+1)</f>
        <v>43526</v>
      </c>
      <c r="Y8" s="11">
        <f t="shared" si="6"/>
        <v>43527</v>
      </c>
      <c r="Z8" s="11">
        <f t="shared" si="6"/>
        <v>43528</v>
      </c>
      <c r="AA8" s="11">
        <f t="shared" si="6"/>
        <v>43529</v>
      </c>
      <c r="AB8" s="11">
        <f t="shared" si="6"/>
        <v>43530</v>
      </c>
      <c r="AC8" s="11">
        <f t="shared" si="6"/>
        <v>43531</v>
      </c>
      <c r="AD8" s="11">
        <f t="shared" si="6"/>
        <v>43532</v>
      </c>
      <c r="AE8" s="11">
        <f t="shared" si="6"/>
        <v>43533</v>
      </c>
      <c r="AF8" s="11">
        <f t="shared" si="6"/>
        <v>43534</v>
      </c>
      <c r="AG8" s="11">
        <f t="shared" si="6"/>
        <v>43535</v>
      </c>
      <c r="AH8" s="11">
        <f t="shared" si="6"/>
        <v>43536</v>
      </c>
      <c r="AI8" s="11">
        <f t="shared" si="6"/>
        <v>43537</v>
      </c>
      <c r="AJ8" s="11">
        <f t="shared" si="6"/>
        <v>43538</v>
      </c>
      <c r="AK8" s="11">
        <f t="shared" si="6"/>
        <v>43539</v>
      </c>
      <c r="AL8" s="11">
        <f t="shared" si="6"/>
        <v>43540</v>
      </c>
      <c r="AM8" s="11">
        <f t="shared" si="6"/>
        <v>43541</v>
      </c>
      <c r="AN8" s="11">
        <f t="shared" si="6"/>
        <v>43542</v>
      </c>
      <c r="AO8" s="11">
        <f t="shared" si="6"/>
        <v>43543</v>
      </c>
      <c r="AP8" s="11">
        <f t="shared" si="6"/>
        <v>43544</v>
      </c>
      <c r="AQ8" s="11">
        <f t="shared" si="6"/>
        <v>43545</v>
      </c>
      <c r="AR8" s="11">
        <f t="shared" si="6"/>
        <v>43546</v>
      </c>
      <c r="AS8" s="11">
        <f t="shared" si="6"/>
        <v>43547</v>
      </c>
      <c r="AT8" s="11">
        <f t="shared" si="6"/>
        <v>43548</v>
      </c>
      <c r="AU8" s="11">
        <f t="shared" si="6"/>
        <v>43549</v>
      </c>
      <c r="AV8" s="11">
        <f t="shared" si="6"/>
        <v>43550</v>
      </c>
      <c r="AW8" s="11">
        <f t="shared" si="6"/>
        <v>43551</v>
      </c>
      <c r="AX8" s="11">
        <f t="shared" si="6"/>
        <v>43552</v>
      </c>
      <c r="AY8" s="11">
        <f t="shared" si="6"/>
        <v>43553</v>
      </c>
      <c r="AZ8" s="11">
        <f t="shared" ref="AZ8:BA13" si="7">SUM(AY8+1)</f>
        <v>43554</v>
      </c>
      <c r="BA8" s="11">
        <f t="shared" si="7"/>
        <v>43555</v>
      </c>
      <c r="BB8" t="s">
        <v>132</v>
      </c>
    </row>
    <row r="9" spans="1:55">
      <c r="B9" s="12"/>
      <c r="C9" s="24" t="s">
        <v>147</v>
      </c>
      <c r="F9" s="150" t="s">
        <v>318</v>
      </c>
      <c r="J9" t="s">
        <v>59</v>
      </c>
      <c r="L9" t="s">
        <v>187</v>
      </c>
      <c r="V9" t="s">
        <v>133</v>
      </c>
      <c r="W9" s="11">
        <f>SUM(BA8+1)</f>
        <v>43556</v>
      </c>
      <c r="X9" s="11">
        <f t="shared" ref="X9:AY9" si="8">SUM(W9+1)</f>
        <v>43557</v>
      </c>
      <c r="Y9" s="11">
        <f t="shared" si="8"/>
        <v>43558</v>
      </c>
      <c r="Z9" s="11">
        <f t="shared" si="8"/>
        <v>43559</v>
      </c>
      <c r="AA9" s="11">
        <f t="shared" si="8"/>
        <v>43560</v>
      </c>
      <c r="AB9" s="11">
        <f t="shared" si="8"/>
        <v>43561</v>
      </c>
      <c r="AC9" s="11">
        <f t="shared" si="8"/>
        <v>43562</v>
      </c>
      <c r="AD9" s="11">
        <f t="shared" si="8"/>
        <v>43563</v>
      </c>
      <c r="AE9" s="11">
        <f t="shared" si="8"/>
        <v>43564</v>
      </c>
      <c r="AF9" s="11">
        <f t="shared" si="8"/>
        <v>43565</v>
      </c>
      <c r="AG9" s="11">
        <f t="shared" si="8"/>
        <v>43566</v>
      </c>
      <c r="AH9" s="11">
        <f t="shared" si="8"/>
        <v>43567</v>
      </c>
      <c r="AI9" s="11">
        <f t="shared" si="8"/>
        <v>43568</v>
      </c>
      <c r="AJ9" s="11">
        <f t="shared" si="8"/>
        <v>43569</v>
      </c>
      <c r="AK9" s="11">
        <f t="shared" si="8"/>
        <v>43570</v>
      </c>
      <c r="AL9" s="11">
        <f t="shared" si="8"/>
        <v>43571</v>
      </c>
      <c r="AM9" s="11">
        <f t="shared" si="8"/>
        <v>43572</v>
      </c>
      <c r="AN9" s="11">
        <f t="shared" si="8"/>
        <v>43573</v>
      </c>
      <c r="AO9" s="11">
        <f t="shared" si="8"/>
        <v>43574</v>
      </c>
      <c r="AP9" s="11">
        <f t="shared" si="8"/>
        <v>43575</v>
      </c>
      <c r="AQ9" s="11">
        <f t="shared" si="8"/>
        <v>43576</v>
      </c>
      <c r="AR9" s="11">
        <f t="shared" si="8"/>
        <v>43577</v>
      </c>
      <c r="AS9" s="11">
        <f t="shared" si="8"/>
        <v>43578</v>
      </c>
      <c r="AT9" s="11">
        <f t="shared" si="8"/>
        <v>43579</v>
      </c>
      <c r="AU9" s="11">
        <f t="shared" si="8"/>
        <v>43580</v>
      </c>
      <c r="AV9" s="11">
        <f t="shared" si="8"/>
        <v>43581</v>
      </c>
      <c r="AW9" s="11">
        <f t="shared" si="8"/>
        <v>43582</v>
      </c>
      <c r="AX9" s="11">
        <f t="shared" si="8"/>
        <v>43583</v>
      </c>
      <c r="AY9" s="11">
        <f t="shared" si="8"/>
        <v>43584</v>
      </c>
      <c r="AZ9" s="11">
        <f t="shared" si="7"/>
        <v>43585</v>
      </c>
      <c r="BB9" t="s">
        <v>133</v>
      </c>
    </row>
    <row r="10" spans="1:55">
      <c r="B10" s="12"/>
      <c r="C10" s="24" t="s">
        <v>148</v>
      </c>
      <c r="F10" s="150" t="s">
        <v>71</v>
      </c>
      <c r="J10" t="s">
        <v>66</v>
      </c>
      <c r="L10" t="s">
        <v>283</v>
      </c>
      <c r="V10" t="s">
        <v>134</v>
      </c>
      <c r="W10" s="11">
        <f>SUM(AZ9+1)</f>
        <v>43586</v>
      </c>
      <c r="X10" s="11">
        <f t="shared" ref="X10:AY10" si="9">SUM(W10+1)</f>
        <v>43587</v>
      </c>
      <c r="Y10" s="11">
        <f t="shared" si="9"/>
        <v>43588</v>
      </c>
      <c r="Z10" s="11">
        <f t="shared" si="9"/>
        <v>43589</v>
      </c>
      <c r="AA10" s="11">
        <f t="shared" si="9"/>
        <v>43590</v>
      </c>
      <c r="AB10" s="11">
        <f t="shared" si="9"/>
        <v>43591</v>
      </c>
      <c r="AC10" s="11">
        <f t="shared" si="9"/>
        <v>43592</v>
      </c>
      <c r="AD10" s="11">
        <f t="shared" si="9"/>
        <v>43593</v>
      </c>
      <c r="AE10" s="11">
        <f t="shared" si="9"/>
        <v>43594</v>
      </c>
      <c r="AF10" s="11">
        <f t="shared" si="9"/>
        <v>43595</v>
      </c>
      <c r="AG10" s="11">
        <f t="shared" si="9"/>
        <v>43596</v>
      </c>
      <c r="AH10" s="11">
        <f t="shared" si="9"/>
        <v>43597</v>
      </c>
      <c r="AI10" s="11">
        <f t="shared" si="9"/>
        <v>43598</v>
      </c>
      <c r="AJ10" s="11">
        <f t="shared" si="9"/>
        <v>43599</v>
      </c>
      <c r="AK10" s="11">
        <f t="shared" si="9"/>
        <v>43600</v>
      </c>
      <c r="AL10" s="11">
        <f t="shared" si="9"/>
        <v>43601</v>
      </c>
      <c r="AM10" s="11">
        <f t="shared" si="9"/>
        <v>43602</v>
      </c>
      <c r="AN10" s="11">
        <f t="shared" si="9"/>
        <v>43603</v>
      </c>
      <c r="AO10" s="11">
        <f t="shared" si="9"/>
        <v>43604</v>
      </c>
      <c r="AP10" s="11">
        <f t="shared" si="9"/>
        <v>43605</v>
      </c>
      <c r="AQ10" s="11">
        <f t="shared" si="9"/>
        <v>43606</v>
      </c>
      <c r="AR10" s="11">
        <f t="shared" si="9"/>
        <v>43607</v>
      </c>
      <c r="AS10" s="11">
        <f t="shared" si="9"/>
        <v>43608</v>
      </c>
      <c r="AT10" s="11">
        <f t="shared" si="9"/>
        <v>43609</v>
      </c>
      <c r="AU10" s="11">
        <f t="shared" si="9"/>
        <v>43610</v>
      </c>
      <c r="AV10" s="11">
        <f t="shared" si="9"/>
        <v>43611</v>
      </c>
      <c r="AW10" s="11">
        <f t="shared" si="9"/>
        <v>43612</v>
      </c>
      <c r="AX10" s="11">
        <f t="shared" si="9"/>
        <v>43613</v>
      </c>
      <c r="AY10" s="11">
        <f t="shared" si="9"/>
        <v>43614</v>
      </c>
      <c r="AZ10" s="11">
        <f t="shared" si="7"/>
        <v>43615</v>
      </c>
      <c r="BA10" s="11">
        <f>SUM(AZ10+1)</f>
        <v>43616</v>
      </c>
      <c r="BB10" t="s">
        <v>134</v>
      </c>
    </row>
    <row r="11" spans="1:55">
      <c r="B11" s="12"/>
      <c r="C11" s="24" t="s">
        <v>279</v>
      </c>
      <c r="F11" s="150" t="s">
        <v>158</v>
      </c>
      <c r="L11" t="s">
        <v>188</v>
      </c>
      <c r="V11" t="s">
        <v>135</v>
      </c>
      <c r="W11" s="11">
        <f>SUM(BA10+1)</f>
        <v>43617</v>
      </c>
      <c r="X11" s="11">
        <f t="shared" ref="X11:AY11" si="10">SUM(W11+1)</f>
        <v>43618</v>
      </c>
      <c r="Y11" s="11">
        <f t="shared" si="10"/>
        <v>43619</v>
      </c>
      <c r="Z11" s="11">
        <f t="shared" si="10"/>
        <v>43620</v>
      </c>
      <c r="AA11" s="11">
        <f t="shared" si="10"/>
        <v>43621</v>
      </c>
      <c r="AB11" s="11">
        <f t="shared" si="10"/>
        <v>43622</v>
      </c>
      <c r="AC11" s="11">
        <f t="shared" si="10"/>
        <v>43623</v>
      </c>
      <c r="AD11" s="11">
        <f t="shared" si="10"/>
        <v>43624</v>
      </c>
      <c r="AE11" s="11">
        <f t="shared" si="10"/>
        <v>43625</v>
      </c>
      <c r="AF11" s="11">
        <f t="shared" si="10"/>
        <v>43626</v>
      </c>
      <c r="AG11" s="11">
        <f t="shared" si="10"/>
        <v>43627</v>
      </c>
      <c r="AH11" s="11">
        <f t="shared" si="10"/>
        <v>43628</v>
      </c>
      <c r="AI11" s="11">
        <f t="shared" si="10"/>
        <v>43629</v>
      </c>
      <c r="AJ11" s="11">
        <f t="shared" si="10"/>
        <v>43630</v>
      </c>
      <c r="AK11" s="11">
        <f t="shared" si="10"/>
        <v>43631</v>
      </c>
      <c r="AL11" s="11">
        <f t="shared" si="10"/>
        <v>43632</v>
      </c>
      <c r="AM11" s="11">
        <f t="shared" si="10"/>
        <v>43633</v>
      </c>
      <c r="AN11" s="11">
        <f t="shared" si="10"/>
        <v>43634</v>
      </c>
      <c r="AO11" s="11">
        <f t="shared" si="10"/>
        <v>43635</v>
      </c>
      <c r="AP11" s="11">
        <f t="shared" si="10"/>
        <v>43636</v>
      </c>
      <c r="AQ11" s="11">
        <f t="shared" si="10"/>
        <v>43637</v>
      </c>
      <c r="AR11" s="11">
        <f t="shared" si="10"/>
        <v>43638</v>
      </c>
      <c r="AS11" s="11">
        <f t="shared" si="10"/>
        <v>43639</v>
      </c>
      <c r="AT11" s="11">
        <f t="shared" si="10"/>
        <v>43640</v>
      </c>
      <c r="AU11" s="11">
        <f t="shared" si="10"/>
        <v>43641</v>
      </c>
      <c r="AV11" s="11">
        <f t="shared" si="10"/>
        <v>43642</v>
      </c>
      <c r="AW11" s="11">
        <f t="shared" si="10"/>
        <v>43643</v>
      </c>
      <c r="AX11" s="11">
        <f t="shared" si="10"/>
        <v>43644</v>
      </c>
      <c r="AY11" s="11">
        <f t="shared" si="10"/>
        <v>43645</v>
      </c>
      <c r="AZ11" s="11">
        <f t="shared" si="7"/>
        <v>43646</v>
      </c>
      <c r="BA11" s="11"/>
      <c r="BB11" t="s">
        <v>135</v>
      </c>
    </row>
    <row r="12" spans="1:55">
      <c r="B12" s="4"/>
      <c r="C12" s="150"/>
      <c r="F12" s="150" t="s">
        <v>784</v>
      </c>
      <c r="L12" t="s">
        <v>189</v>
      </c>
      <c r="V12" t="s">
        <v>136</v>
      </c>
      <c r="W12" s="11">
        <f>SUM(AZ11+1)</f>
        <v>43647</v>
      </c>
      <c r="X12" s="11">
        <f t="shared" ref="X12:AY12" si="11">SUM(W12+1)</f>
        <v>43648</v>
      </c>
      <c r="Y12" s="11">
        <f t="shared" si="11"/>
        <v>43649</v>
      </c>
      <c r="Z12" s="11">
        <f t="shared" si="11"/>
        <v>43650</v>
      </c>
      <c r="AA12" s="11">
        <f t="shared" si="11"/>
        <v>43651</v>
      </c>
      <c r="AB12" s="11">
        <f t="shared" si="11"/>
        <v>43652</v>
      </c>
      <c r="AC12" s="11">
        <f t="shared" si="11"/>
        <v>43653</v>
      </c>
      <c r="AD12" s="11">
        <f t="shared" si="11"/>
        <v>43654</v>
      </c>
      <c r="AE12" s="11">
        <f t="shared" si="11"/>
        <v>43655</v>
      </c>
      <c r="AF12" s="11">
        <f t="shared" si="11"/>
        <v>43656</v>
      </c>
      <c r="AG12" s="11">
        <f t="shared" si="11"/>
        <v>43657</v>
      </c>
      <c r="AH12" s="11">
        <f t="shared" si="11"/>
        <v>43658</v>
      </c>
      <c r="AI12" s="11">
        <f t="shared" si="11"/>
        <v>43659</v>
      </c>
      <c r="AJ12" s="11">
        <f t="shared" si="11"/>
        <v>43660</v>
      </c>
      <c r="AK12" s="11">
        <f t="shared" si="11"/>
        <v>43661</v>
      </c>
      <c r="AL12" s="11">
        <f t="shared" si="11"/>
        <v>43662</v>
      </c>
      <c r="AM12" s="11">
        <f t="shared" si="11"/>
        <v>43663</v>
      </c>
      <c r="AN12" s="11">
        <f t="shared" si="11"/>
        <v>43664</v>
      </c>
      <c r="AO12" s="11">
        <f t="shared" si="11"/>
        <v>43665</v>
      </c>
      <c r="AP12" s="11">
        <f t="shared" si="11"/>
        <v>43666</v>
      </c>
      <c r="AQ12" s="11">
        <f t="shared" si="11"/>
        <v>43667</v>
      </c>
      <c r="AR12" s="11">
        <f t="shared" si="11"/>
        <v>43668</v>
      </c>
      <c r="AS12" s="11">
        <f t="shared" si="11"/>
        <v>43669</v>
      </c>
      <c r="AT12" s="11">
        <f t="shared" si="11"/>
        <v>43670</v>
      </c>
      <c r="AU12" s="11">
        <f t="shared" si="11"/>
        <v>43671</v>
      </c>
      <c r="AV12" s="11">
        <f t="shared" si="11"/>
        <v>43672</v>
      </c>
      <c r="AW12" s="11">
        <f t="shared" si="11"/>
        <v>43673</v>
      </c>
      <c r="AX12" s="11">
        <f t="shared" si="11"/>
        <v>43674</v>
      </c>
      <c r="AY12" s="11">
        <f t="shared" si="11"/>
        <v>43675</v>
      </c>
      <c r="AZ12" s="11">
        <f t="shared" si="7"/>
        <v>43676</v>
      </c>
      <c r="BA12" s="11">
        <f>SUM(AZ12+1)</f>
        <v>43677</v>
      </c>
      <c r="BB12" t="s">
        <v>136</v>
      </c>
    </row>
    <row r="13" spans="1:55">
      <c r="B13" s="4"/>
      <c r="F13" s="150" t="s">
        <v>790</v>
      </c>
      <c r="L13" t="s">
        <v>190</v>
      </c>
      <c r="V13" t="s">
        <v>137</v>
      </c>
      <c r="W13" s="11">
        <f>SUM(BA12+1)</f>
        <v>43678</v>
      </c>
      <c r="X13" s="11">
        <f t="shared" ref="X13:AY13" si="12">SUM(W13+1)</f>
        <v>43679</v>
      </c>
      <c r="Y13" s="11">
        <f t="shared" si="12"/>
        <v>43680</v>
      </c>
      <c r="Z13" s="11">
        <f t="shared" si="12"/>
        <v>43681</v>
      </c>
      <c r="AA13" s="11">
        <f t="shared" si="12"/>
        <v>43682</v>
      </c>
      <c r="AB13" s="11">
        <f t="shared" si="12"/>
        <v>43683</v>
      </c>
      <c r="AC13" s="11">
        <f t="shared" si="12"/>
        <v>43684</v>
      </c>
      <c r="AD13" s="11">
        <f t="shared" si="12"/>
        <v>43685</v>
      </c>
      <c r="AE13" s="11">
        <f t="shared" si="12"/>
        <v>43686</v>
      </c>
      <c r="AF13" s="11">
        <f t="shared" si="12"/>
        <v>43687</v>
      </c>
      <c r="AG13" s="11">
        <f t="shared" si="12"/>
        <v>43688</v>
      </c>
      <c r="AH13" s="11">
        <f t="shared" si="12"/>
        <v>43689</v>
      </c>
      <c r="AI13" s="11">
        <f t="shared" si="12"/>
        <v>43690</v>
      </c>
      <c r="AJ13" s="11">
        <f t="shared" si="12"/>
        <v>43691</v>
      </c>
      <c r="AK13" s="11">
        <f t="shared" si="12"/>
        <v>43692</v>
      </c>
      <c r="AL13" s="11">
        <f t="shared" si="12"/>
        <v>43693</v>
      </c>
      <c r="AM13" s="11">
        <f t="shared" si="12"/>
        <v>43694</v>
      </c>
      <c r="AN13" s="11">
        <f t="shared" si="12"/>
        <v>43695</v>
      </c>
      <c r="AO13" s="11">
        <f t="shared" si="12"/>
        <v>43696</v>
      </c>
      <c r="AP13" s="11">
        <f t="shared" si="12"/>
        <v>43697</v>
      </c>
      <c r="AQ13" s="11">
        <f t="shared" si="12"/>
        <v>43698</v>
      </c>
      <c r="AR13" s="11">
        <f t="shared" si="12"/>
        <v>43699</v>
      </c>
      <c r="AS13" s="11">
        <f t="shared" si="12"/>
        <v>43700</v>
      </c>
      <c r="AT13" s="11">
        <f t="shared" si="12"/>
        <v>43701</v>
      </c>
      <c r="AU13" s="11">
        <f t="shared" si="12"/>
        <v>43702</v>
      </c>
      <c r="AV13" s="11">
        <f t="shared" si="12"/>
        <v>43703</v>
      </c>
      <c r="AW13" s="11">
        <f t="shared" si="12"/>
        <v>43704</v>
      </c>
      <c r="AX13" s="11">
        <f t="shared" si="12"/>
        <v>43705</v>
      </c>
      <c r="AY13" s="11">
        <f t="shared" si="12"/>
        <v>43706</v>
      </c>
      <c r="AZ13" s="11">
        <f t="shared" si="7"/>
        <v>43707</v>
      </c>
      <c r="BA13" s="11">
        <f>SUM(AZ13+1)</f>
        <v>43708</v>
      </c>
      <c r="BB13" t="s">
        <v>137</v>
      </c>
    </row>
    <row r="14" spans="1:55">
      <c r="B14" s="4"/>
      <c r="F14" s="150" t="s">
        <v>327</v>
      </c>
      <c r="L14" t="s">
        <v>309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5">
      <c r="B15" s="4"/>
      <c r="F15" s="150" t="s">
        <v>321</v>
      </c>
      <c r="L15" t="s">
        <v>314</v>
      </c>
    </row>
    <row r="16" spans="1:55">
      <c r="B16" s="4"/>
      <c r="F16" s="150" t="s">
        <v>320</v>
      </c>
      <c r="L16" t="s">
        <v>191</v>
      </c>
    </row>
    <row r="17" spans="2:53">
      <c r="B17" s="4"/>
      <c r="F17" s="150" t="s">
        <v>325</v>
      </c>
      <c r="L17" t="s">
        <v>266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2:53">
      <c r="F18" s="150" t="s">
        <v>322</v>
      </c>
      <c r="L18" t="s">
        <v>271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2:53">
      <c r="F19" s="150" t="s">
        <v>326</v>
      </c>
      <c r="L19" t="s">
        <v>291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2:53">
      <c r="F20" s="150" t="s">
        <v>323</v>
      </c>
      <c r="L20" t="s">
        <v>192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2:53">
      <c r="F21" s="150" t="s">
        <v>332</v>
      </c>
      <c r="L21" t="s">
        <v>293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2:53">
      <c r="F22" s="150" t="s">
        <v>328</v>
      </c>
      <c r="L22" t="s">
        <v>303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spans="2:53">
      <c r="F23" s="150" t="s">
        <v>329</v>
      </c>
      <c r="L23" t="s">
        <v>193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2:53">
      <c r="F24" s="150" t="s">
        <v>324</v>
      </c>
      <c r="L24" t="s">
        <v>194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spans="2:53">
      <c r="F25" s="150" t="s">
        <v>330</v>
      </c>
      <c r="L25" t="s">
        <v>195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2:53">
      <c r="L26" t="s">
        <v>196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spans="2:53">
      <c r="L27" t="s">
        <v>290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spans="2:53">
      <c r="L28" t="s">
        <v>197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2:53">
      <c r="L29" t="s">
        <v>281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spans="2:53">
      <c r="L30" t="s">
        <v>339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spans="2:53">
      <c r="L31" t="s">
        <v>491</v>
      </c>
    </row>
    <row r="32" spans="2:53">
      <c r="L32" t="s">
        <v>198</v>
      </c>
    </row>
    <row r="33" spans="12:23">
      <c r="L33" t="s">
        <v>199</v>
      </c>
    </row>
    <row r="34" spans="12:23">
      <c r="L34" t="s">
        <v>282</v>
      </c>
    </row>
    <row r="35" spans="12:23">
      <c r="L35" t="s">
        <v>200</v>
      </c>
    </row>
    <row r="36" spans="12:23">
      <c r="L36" t="s">
        <v>335</v>
      </c>
      <c r="W36" s="11"/>
    </row>
    <row r="37" spans="12:23">
      <c r="L37" t="s">
        <v>201</v>
      </c>
      <c r="W37" s="11"/>
    </row>
    <row r="38" spans="12:23">
      <c r="L38" t="s">
        <v>202</v>
      </c>
    </row>
    <row r="39" spans="12:23">
      <c r="L39" t="s">
        <v>302</v>
      </c>
    </row>
    <row r="40" spans="12:23">
      <c r="L40" t="s">
        <v>345</v>
      </c>
    </row>
    <row r="41" spans="12:23">
      <c r="L41" t="s">
        <v>203</v>
      </c>
    </row>
    <row r="42" spans="12:23">
      <c r="L42" t="s">
        <v>269</v>
      </c>
    </row>
    <row r="43" spans="12:23">
      <c r="L43" t="s">
        <v>204</v>
      </c>
    </row>
    <row r="44" spans="12:23">
      <c r="L44" t="s">
        <v>273</v>
      </c>
    </row>
    <row r="45" spans="12:23">
      <c r="L45" t="s">
        <v>205</v>
      </c>
    </row>
    <row r="46" spans="12:23">
      <c r="L46" t="s">
        <v>346</v>
      </c>
    </row>
    <row r="47" spans="12:23">
      <c r="L47" t="s">
        <v>206</v>
      </c>
    </row>
    <row r="48" spans="12:23">
      <c r="L48" t="s">
        <v>298</v>
      </c>
    </row>
    <row r="49" spans="12:12">
      <c r="L49" t="s">
        <v>331</v>
      </c>
    </row>
    <row r="50" spans="12:12">
      <c r="L50" s="42" t="s">
        <v>207</v>
      </c>
    </row>
    <row r="51" spans="12:12">
      <c r="L51" t="s">
        <v>208</v>
      </c>
    </row>
    <row r="52" spans="12:12">
      <c r="L52" t="s">
        <v>209</v>
      </c>
    </row>
    <row r="53" spans="12:12">
      <c r="L53" t="s">
        <v>294</v>
      </c>
    </row>
    <row r="54" spans="12:12">
      <c r="L54" t="s">
        <v>287</v>
      </c>
    </row>
    <row r="55" spans="12:12">
      <c r="L55" t="s">
        <v>210</v>
      </c>
    </row>
    <row r="56" spans="12:12">
      <c r="L56" t="s">
        <v>211</v>
      </c>
    </row>
    <row r="57" spans="12:12">
      <c r="L57" t="s">
        <v>212</v>
      </c>
    </row>
    <row r="58" spans="12:12">
      <c r="L58" t="s">
        <v>275</v>
      </c>
    </row>
    <row r="59" spans="12:12">
      <c r="L59" t="s">
        <v>213</v>
      </c>
    </row>
    <row r="60" spans="12:12">
      <c r="L60" t="s">
        <v>214</v>
      </c>
    </row>
    <row r="61" spans="12:12">
      <c r="L61" t="s">
        <v>215</v>
      </c>
    </row>
    <row r="62" spans="12:12">
      <c r="L62" t="s">
        <v>276</v>
      </c>
    </row>
    <row r="63" spans="12:12">
      <c r="L63" t="s">
        <v>343</v>
      </c>
    </row>
    <row r="64" spans="12:12">
      <c r="L64" t="s">
        <v>216</v>
      </c>
    </row>
    <row r="65" spans="12:12">
      <c r="L65" t="s">
        <v>316</v>
      </c>
    </row>
    <row r="66" spans="12:12">
      <c r="L66" t="s">
        <v>217</v>
      </c>
    </row>
    <row r="67" spans="12:12">
      <c r="L67" t="s">
        <v>272</v>
      </c>
    </row>
    <row r="68" spans="12:12">
      <c r="L68" t="s">
        <v>218</v>
      </c>
    </row>
    <row r="69" spans="12:12">
      <c r="L69" t="s">
        <v>219</v>
      </c>
    </row>
    <row r="70" spans="12:12">
      <c r="L70" t="s">
        <v>311</v>
      </c>
    </row>
    <row r="71" spans="12:12">
      <c r="L71" t="s">
        <v>307</v>
      </c>
    </row>
    <row r="72" spans="12:12">
      <c r="L72" t="s">
        <v>220</v>
      </c>
    </row>
    <row r="73" spans="12:12">
      <c r="L73" t="s">
        <v>296</v>
      </c>
    </row>
    <row r="74" spans="12:12">
      <c r="L74" t="s">
        <v>221</v>
      </c>
    </row>
    <row r="75" spans="12:12">
      <c r="L75" t="s">
        <v>1253</v>
      </c>
    </row>
    <row r="76" spans="12:12">
      <c r="L76" t="s">
        <v>222</v>
      </c>
    </row>
    <row r="77" spans="12:12">
      <c r="L77" t="s">
        <v>223</v>
      </c>
    </row>
    <row r="78" spans="12:12">
      <c r="L78" t="s">
        <v>224</v>
      </c>
    </row>
    <row r="79" spans="12:12">
      <c r="L79" t="s">
        <v>225</v>
      </c>
    </row>
    <row r="80" spans="12:12">
      <c r="L80" t="s">
        <v>226</v>
      </c>
    </row>
    <row r="81" spans="12:12">
      <c r="L81" t="s">
        <v>308</v>
      </c>
    </row>
    <row r="82" spans="12:12">
      <c r="L82" t="s">
        <v>227</v>
      </c>
    </row>
    <row r="83" spans="12:12">
      <c r="L83" t="s">
        <v>334</v>
      </c>
    </row>
    <row r="84" spans="12:12">
      <c r="L84" t="s">
        <v>268</v>
      </c>
    </row>
    <row r="85" spans="12:12">
      <c r="L85" t="s">
        <v>228</v>
      </c>
    </row>
    <row r="86" spans="12:12">
      <c r="L86" t="s">
        <v>286</v>
      </c>
    </row>
    <row r="87" spans="12:12">
      <c r="L87" t="s">
        <v>229</v>
      </c>
    </row>
    <row r="88" spans="12:12">
      <c r="L88" t="s">
        <v>731</v>
      </c>
    </row>
    <row r="89" spans="12:12">
      <c r="L89" t="s">
        <v>315</v>
      </c>
    </row>
    <row r="90" spans="12:12">
      <c r="L90" t="s">
        <v>267</v>
      </c>
    </row>
    <row r="91" spans="12:12">
      <c r="L91" t="s">
        <v>230</v>
      </c>
    </row>
    <row r="92" spans="12:12">
      <c r="L92" t="s">
        <v>231</v>
      </c>
    </row>
    <row r="93" spans="12:12">
      <c r="L93" t="s">
        <v>284</v>
      </c>
    </row>
    <row r="94" spans="12:12">
      <c r="L94" t="s">
        <v>232</v>
      </c>
    </row>
    <row r="95" spans="12:12">
      <c r="L95" t="s">
        <v>333</v>
      </c>
    </row>
    <row r="96" spans="12:12">
      <c r="L96" t="s">
        <v>233</v>
      </c>
    </row>
    <row r="97" spans="12:12">
      <c r="L97" t="s">
        <v>417</v>
      </c>
    </row>
    <row r="98" spans="12:12">
      <c r="L98" t="s">
        <v>234</v>
      </c>
    </row>
    <row r="99" spans="12:12">
      <c r="L99" t="s">
        <v>235</v>
      </c>
    </row>
    <row r="100" spans="12:12">
      <c r="L100" t="s">
        <v>336</v>
      </c>
    </row>
    <row r="101" spans="12:12">
      <c r="L101" t="s">
        <v>236</v>
      </c>
    </row>
    <row r="102" spans="12:12">
      <c r="L102" t="s">
        <v>237</v>
      </c>
    </row>
    <row r="103" spans="12:12">
      <c r="L103" t="s">
        <v>337</v>
      </c>
    </row>
    <row r="104" spans="12:12">
      <c r="L104" t="s">
        <v>1290</v>
      </c>
    </row>
    <row r="105" spans="12:12">
      <c r="L105" t="s">
        <v>285</v>
      </c>
    </row>
    <row r="106" spans="12:12">
      <c r="L106" t="s">
        <v>238</v>
      </c>
    </row>
    <row r="107" spans="12:12">
      <c r="L107" t="s">
        <v>239</v>
      </c>
    </row>
    <row r="108" spans="12:12">
      <c r="L108" t="s">
        <v>240</v>
      </c>
    </row>
    <row r="109" spans="12:12">
      <c r="L109" t="s">
        <v>241</v>
      </c>
    </row>
    <row r="110" spans="12:12">
      <c r="L110" t="s">
        <v>338</v>
      </c>
    </row>
    <row r="111" spans="12:12">
      <c r="L111" t="s">
        <v>242</v>
      </c>
    </row>
    <row r="112" spans="12:12">
      <c r="L112" t="s">
        <v>270</v>
      </c>
    </row>
    <row r="113" spans="12:12">
      <c r="L113" t="s">
        <v>243</v>
      </c>
    </row>
    <row r="114" spans="12:12">
      <c r="L114" s="24" t="s">
        <v>280</v>
      </c>
    </row>
    <row r="115" spans="12:12">
      <c r="L115" t="s">
        <v>274</v>
      </c>
    </row>
    <row r="116" spans="12:12">
      <c r="L116" t="s">
        <v>244</v>
      </c>
    </row>
    <row r="117" spans="12:12">
      <c r="L117" t="s">
        <v>245</v>
      </c>
    </row>
    <row r="118" spans="12:12">
      <c r="L118" t="s">
        <v>310</v>
      </c>
    </row>
    <row r="119" spans="12:12">
      <c r="L119" t="s">
        <v>300</v>
      </c>
    </row>
    <row r="120" spans="12:12">
      <c r="L120" t="s">
        <v>999</v>
      </c>
    </row>
    <row r="121" spans="12:12">
      <c r="L121" t="s">
        <v>288</v>
      </c>
    </row>
    <row r="122" spans="12:12">
      <c r="L122" t="s">
        <v>246</v>
      </c>
    </row>
    <row r="123" spans="12:12">
      <c r="L123" t="s">
        <v>247</v>
      </c>
    </row>
    <row r="124" spans="12:12">
      <c r="L124" t="s">
        <v>248</v>
      </c>
    </row>
    <row r="125" spans="12:12">
      <c r="L125" s="24" t="s">
        <v>249</v>
      </c>
    </row>
    <row r="126" spans="12:12">
      <c r="L126" t="s">
        <v>250</v>
      </c>
    </row>
    <row r="127" spans="12:12">
      <c r="L127" t="s">
        <v>251</v>
      </c>
    </row>
    <row r="128" spans="12:12">
      <c r="L128" t="s">
        <v>252</v>
      </c>
    </row>
    <row r="129" spans="12:12">
      <c r="L129" t="s">
        <v>253</v>
      </c>
    </row>
    <row r="130" spans="12:12">
      <c r="L130" t="s">
        <v>254</v>
      </c>
    </row>
    <row r="131" spans="12:12">
      <c r="L131" t="s">
        <v>301</v>
      </c>
    </row>
    <row r="132" spans="12:12">
      <c r="L132" t="s">
        <v>255</v>
      </c>
    </row>
    <row r="133" spans="12:12">
      <c r="L133" t="s">
        <v>265</v>
      </c>
    </row>
    <row r="134" spans="12:12">
      <c r="L134" t="s">
        <v>256</v>
      </c>
    </row>
    <row r="135" spans="12:12">
      <c r="L135" t="s">
        <v>257</v>
      </c>
    </row>
    <row r="136" spans="12:12">
      <c r="L136" t="s">
        <v>258</v>
      </c>
    </row>
    <row r="137" spans="12:12">
      <c r="L137" t="s">
        <v>259</v>
      </c>
    </row>
    <row r="138" spans="12:12">
      <c r="L138" t="s">
        <v>260</v>
      </c>
    </row>
    <row r="139" spans="12:12">
      <c r="L139" t="s">
        <v>319</v>
      </c>
    </row>
    <row r="140" spans="12:12">
      <c r="L140" t="s">
        <v>261</v>
      </c>
    </row>
    <row r="141" spans="12:12">
      <c r="L141" t="s">
        <v>292</v>
      </c>
    </row>
    <row r="142" spans="12:12">
      <c r="L142" t="s">
        <v>262</v>
      </c>
    </row>
    <row r="143" spans="12:12">
      <c r="L143" t="s">
        <v>277</v>
      </c>
    </row>
    <row r="144" spans="12:12">
      <c r="L144" t="s">
        <v>263</v>
      </c>
    </row>
  </sheetData>
  <phoneticPr fontId="0" type="noConversion"/>
  <dataValidations count="1">
    <dataValidation type="list" errorStyle="information" allowBlank="1" showInputMessage="1" showErrorMessage="1" sqref="L50" xr:uid="{00000000-0002-0000-0200-000000000000}">
      <formula1>GC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T58"/>
  <sheetViews>
    <sheetView zoomScaleNormal="100" workbookViewId="0">
      <pane ySplit="6" topLeftCell="A7" activePane="bottomLeft" state="frozen"/>
      <selection pane="bottomLeft" activeCell="I10" sqref="I10"/>
    </sheetView>
  </sheetViews>
  <sheetFormatPr defaultRowHeight="12.75"/>
  <cols>
    <col min="1" max="2" width="21.42578125" customWidth="1"/>
    <col min="3" max="3" width="12.42578125" customWidth="1"/>
    <col min="4" max="4" width="13.5703125" customWidth="1"/>
    <col min="5" max="5" width="12.42578125" customWidth="1"/>
    <col min="6" max="6" width="11.5703125" customWidth="1"/>
    <col min="7" max="7" width="11.42578125" customWidth="1"/>
    <col min="8" max="8" width="11" customWidth="1"/>
    <col min="9" max="9" width="12.42578125" customWidth="1"/>
    <col min="10" max="16" width="11.5703125" customWidth="1"/>
    <col min="17" max="17" width="13" customWidth="1"/>
    <col min="18" max="18" width="12.5703125" customWidth="1"/>
    <col min="19" max="19" width="12.42578125" customWidth="1"/>
  </cols>
  <sheetData>
    <row r="1" spans="1:19" ht="18">
      <c r="A1" s="206" t="s">
        <v>125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spans="1:19" ht="15.75">
      <c r="A2" s="207" t="s">
        <v>155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</row>
    <row r="3" spans="1:19" ht="15.75">
      <c r="A3" s="207" t="s">
        <v>154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</row>
    <row r="4" spans="1:19" ht="13.5" thickBot="1">
      <c r="A4" s="208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</row>
    <row r="5" spans="1:19">
      <c r="A5" s="211"/>
      <c r="B5" s="212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159" t="s">
        <v>791</v>
      </c>
      <c r="P5" s="159" t="s">
        <v>791</v>
      </c>
      <c r="Q5" s="160" t="s">
        <v>792</v>
      </c>
      <c r="R5" s="160" t="s">
        <v>792</v>
      </c>
      <c r="S5" s="161" t="s">
        <v>341</v>
      </c>
    </row>
    <row r="6" spans="1:19">
      <c r="A6" s="213"/>
      <c r="B6" s="214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7" t="s">
        <v>139</v>
      </c>
      <c r="R6" s="7" t="s">
        <v>138</v>
      </c>
      <c r="S6" s="104" t="s">
        <v>139</v>
      </c>
    </row>
    <row r="7" spans="1:19" ht="15.75">
      <c r="A7" s="209" t="s">
        <v>140</v>
      </c>
      <c r="B7" s="2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2">
        <v>12</v>
      </c>
      <c r="Q7" s="10"/>
      <c r="R7" s="10"/>
      <c r="S7" s="96"/>
    </row>
    <row r="8" spans="1:19">
      <c r="A8" s="85" t="s">
        <v>150</v>
      </c>
      <c r="B8" s="9"/>
      <c r="C8" s="10">
        <f>Estimating!C8+'Project Mgmt.'!C8+SP!C8</f>
        <v>4229538</v>
      </c>
      <c r="D8" s="10">
        <f>Estimating!D8+'Project Mgmt.'!D8+SP!D8</f>
        <v>7093435</v>
      </c>
      <c r="E8" s="10">
        <f>Estimating!E8+'Project Mgmt.'!E8+SP!E8</f>
        <v>4942905</v>
      </c>
      <c r="F8" s="10">
        <f>Estimating!F8+'Project Mgmt.'!F8+SP!F8</f>
        <v>2318986</v>
      </c>
      <c r="G8" s="10">
        <f>Estimating!G8+'Project Mgmt.'!G8+SP!G8</f>
        <v>9638680</v>
      </c>
      <c r="H8" s="10">
        <f>Estimating!H8+'Project Mgmt.'!H8+SP!H8</f>
        <v>9449517</v>
      </c>
      <c r="I8" s="10">
        <f>Estimating!I8+'Project Mgmt.'!I8+SP!I8</f>
        <v>3273212</v>
      </c>
      <c r="J8" s="10">
        <f>Estimating!J8+'Project Mgmt.'!J8+SP!J8</f>
        <v>26329885</v>
      </c>
      <c r="K8" s="10">
        <f>Estimating!K8+'Project Mgmt.'!K8+SP!K8</f>
        <v>3060198</v>
      </c>
      <c r="L8" s="10">
        <f>Estimating!L8+'Project Mgmt.'!L8+SP!L8</f>
        <v>3269633</v>
      </c>
      <c r="M8" s="10">
        <f>Estimating!M8+'Project Mgmt.'!M8+SP!M8</f>
        <v>2377331</v>
      </c>
      <c r="N8" s="10">
        <f>Estimating!N8+'Project Mgmt.'!N8+SP!N8</f>
        <v>1182941</v>
      </c>
      <c r="O8" s="10">
        <f>Estimating!O8+'Project Mgmt.'!O8+SP!O8</f>
        <v>9833333.333333334</v>
      </c>
      <c r="P8" s="10">
        <f>Estimating!P8+'Project Mgmt.'!P8+SP!P8</f>
        <v>6430521.75</v>
      </c>
      <c r="Q8" s="10">
        <f>Estimating!Q8+'Project Mgmt.'!Q8+SP!Q8</f>
        <v>118000000</v>
      </c>
      <c r="R8" s="10">
        <f>Estimating!R8+'Project Mgmt.'!R8+SP!R8</f>
        <v>77166261</v>
      </c>
      <c r="S8" s="10">
        <f>Estimating!S8+'Project Mgmt.'!S8+SP!S8</f>
        <v>118000000</v>
      </c>
    </row>
    <row r="9" spans="1:19">
      <c r="A9" s="85" t="s">
        <v>151</v>
      </c>
      <c r="B9" s="9"/>
      <c r="C9" s="25">
        <f t="shared" ref="C9:S9" si="0">SUM(C10/C8)</f>
        <v>0.22970854027082863</v>
      </c>
      <c r="D9" s="25">
        <f t="shared" si="0"/>
        <v>2.625230230487768E-2</v>
      </c>
      <c r="E9" s="25">
        <f t="shared" si="0"/>
        <v>0.47155913374827152</v>
      </c>
      <c r="F9" s="25">
        <f t="shared" si="0"/>
        <v>0.20326297787050029</v>
      </c>
      <c r="G9" s="25">
        <f t="shared" si="0"/>
        <v>0.14187284980930998</v>
      </c>
      <c r="H9" s="25">
        <f t="shared" si="0"/>
        <v>0.55504614680305886</v>
      </c>
      <c r="I9" s="25">
        <f t="shared" si="0"/>
        <v>0.258710709847086</v>
      </c>
      <c r="J9" s="25">
        <f t="shared" si="0"/>
        <v>0.63410269357424087</v>
      </c>
      <c r="K9" s="25">
        <f t="shared" si="0"/>
        <v>0.7905475397343571</v>
      </c>
      <c r="L9" s="25">
        <f t="shared" si="0"/>
        <v>0.71249586727317715</v>
      </c>
      <c r="M9" s="25">
        <f t="shared" si="0"/>
        <v>0.27656981716050477</v>
      </c>
      <c r="N9" s="25">
        <f t="shared" si="0"/>
        <v>6.4791904245435739E-2</v>
      </c>
      <c r="O9" s="25">
        <f t="shared" si="0"/>
        <v>0.19491525423728814</v>
      </c>
      <c r="P9" s="25">
        <f t="shared" si="0"/>
        <v>0.4353980815527656</v>
      </c>
      <c r="Q9" s="25">
        <f t="shared" si="0"/>
        <v>0.19491525423728814</v>
      </c>
      <c r="R9" s="25">
        <f t="shared" si="0"/>
        <v>0.43539808155276566</v>
      </c>
      <c r="S9" s="112">
        <f t="shared" si="0"/>
        <v>0.19491525423728814</v>
      </c>
    </row>
    <row r="10" spans="1:19" ht="13.5" thickBot="1">
      <c r="A10" s="86" t="s">
        <v>174</v>
      </c>
      <c r="B10" s="87"/>
      <c r="C10" s="88">
        <f>Estimating!C10+'Project Mgmt.'!C10+SP!C10</f>
        <v>971561</v>
      </c>
      <c r="D10" s="88">
        <f>Estimating!D10+'Project Mgmt.'!D10+SP!D10</f>
        <v>186219</v>
      </c>
      <c r="E10" s="88">
        <f>Estimating!E10+'Project Mgmt.'!E10+SP!E10</f>
        <v>2330872</v>
      </c>
      <c r="F10" s="88">
        <f>Estimating!F10+'Project Mgmt.'!F10+SP!F10</f>
        <v>471364</v>
      </c>
      <c r="G10" s="88">
        <f>Estimating!G10+'Project Mgmt.'!G10+SP!G10</f>
        <v>1367467</v>
      </c>
      <c r="H10" s="88">
        <f>Estimating!H10+'Project Mgmt.'!H10+SP!H10</f>
        <v>5244918</v>
      </c>
      <c r="I10" s="88">
        <f>Estimating!I10+'Project Mgmt.'!I10+SP!I10</f>
        <v>846815</v>
      </c>
      <c r="J10" s="88">
        <f>Estimating!J10+'Project Mgmt.'!J10+SP!J10</f>
        <v>16695851</v>
      </c>
      <c r="K10" s="88">
        <f>Estimating!K10+'Project Mgmt.'!K10+SP!K10</f>
        <v>2419232</v>
      </c>
      <c r="L10" s="88">
        <f>Estimating!L10+'Project Mgmt.'!L10+SP!L10</f>
        <v>2329600</v>
      </c>
      <c r="M10" s="88">
        <f>Estimating!M10+'Project Mgmt.'!M10+SP!M10</f>
        <v>657498</v>
      </c>
      <c r="N10" s="88">
        <f>Estimating!N10+'Project Mgmt.'!N10+SP!N10</f>
        <v>76645</v>
      </c>
      <c r="O10" s="88">
        <f>Estimating!O10+'Project Mgmt.'!O10+SP!O10</f>
        <v>1916666.6666666667</v>
      </c>
      <c r="P10" s="88">
        <f>Estimating!P10+'Project Mgmt.'!P10+SP!P10</f>
        <v>2799836.833333333</v>
      </c>
      <c r="Q10" s="88">
        <f>Estimating!Q10+'Project Mgmt.'!Q10+SP!Q10</f>
        <v>23000000</v>
      </c>
      <c r="R10" s="88">
        <f>Estimating!R10+'Project Mgmt.'!R10+SP!R10</f>
        <v>33598042</v>
      </c>
      <c r="S10" s="88">
        <f>Estimating!S10+'Project Mgmt.'!S10+SP!S10</f>
        <v>23000000</v>
      </c>
    </row>
    <row r="11" spans="1:19">
      <c r="A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</row>
    <row r="12" spans="1:19">
      <c r="A12" s="80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158" t="s">
        <v>305</v>
      </c>
    </row>
    <row r="13" spans="1:19" ht="13.5" thickBot="1">
      <c r="A13" s="73"/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129" t="s">
        <v>173</v>
      </c>
    </row>
    <row r="14" spans="1:19" ht="15.75">
      <c r="A14" s="89" t="s">
        <v>178</v>
      </c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130"/>
      <c r="S14" s="94"/>
    </row>
    <row r="15" spans="1:19">
      <c r="A15" s="85" t="s">
        <v>152</v>
      </c>
      <c r="B15" s="9"/>
      <c r="C15" s="10">
        <f>Estimating!C14+'Project Mgmt.'!C14+SP!C14</f>
        <v>2402258</v>
      </c>
      <c r="D15" s="10">
        <f>Estimating!D14+'Project Mgmt.'!D14+SP!D14</f>
        <v>6663631</v>
      </c>
      <c r="E15" s="10">
        <f>Estimating!E14+'Project Mgmt.'!E14+SP!E14</f>
        <v>2558492</v>
      </c>
      <c r="F15" s="10">
        <f>Estimating!F14+'Project Mgmt.'!F14+SP!F14</f>
        <v>1005451</v>
      </c>
      <c r="G15" s="10">
        <f>Estimating!G14+'Project Mgmt.'!G14+SP!G14</f>
        <v>7608545</v>
      </c>
      <c r="H15" s="10">
        <f>Estimating!H14+'Project Mgmt.'!H14+SP!H14</f>
        <v>4117614</v>
      </c>
      <c r="I15" s="10">
        <f>Estimating!I14+'Project Mgmt.'!I14+SP!I14</f>
        <v>667441</v>
      </c>
      <c r="J15" s="10">
        <f>Estimating!J14+'Project Mgmt.'!J14+SP!J14</f>
        <v>9634034</v>
      </c>
      <c r="K15" s="10">
        <f>Estimating!K14+'Project Mgmt.'!K14+SP!K14</f>
        <v>548200</v>
      </c>
      <c r="L15" s="10">
        <f>Estimating!L14+'Project Mgmt.'!L14+SP!L14</f>
        <v>832394</v>
      </c>
      <c r="M15" s="10">
        <f>Estimating!M14+'Project Mgmt.'!M14+SP!M14</f>
        <v>1195023</v>
      </c>
      <c r="N15" s="10">
        <f>Estimating!N14+'Project Mgmt.'!N14+SP!N14</f>
        <v>1046252</v>
      </c>
      <c r="O15" s="26"/>
      <c r="P15" s="10">
        <f>SUM(R15/P7)</f>
        <v>3189944.5833333335</v>
      </c>
      <c r="Q15" s="26"/>
      <c r="R15" s="131">
        <f>C15+D15+E15+F15+G15+H15+I15+J15+K15+L15+M15+N15</f>
        <v>38279335</v>
      </c>
      <c r="S15" s="111"/>
    </row>
    <row r="16" spans="1:19">
      <c r="A16" s="90" t="s">
        <v>175</v>
      </c>
      <c r="B16" s="9"/>
      <c r="C16" s="25">
        <f t="shared" ref="C16:N16" si="1">SUM(C17/C15)</f>
        <v>5.1797100894242004E-4</v>
      </c>
      <c r="D16" s="25">
        <f t="shared" si="1"/>
        <v>0</v>
      </c>
      <c r="E16" s="25">
        <f t="shared" si="1"/>
        <v>1.1288993672835404E-2</v>
      </c>
      <c r="F16" s="25">
        <f t="shared" si="1"/>
        <v>1.6319293530962724E-2</v>
      </c>
      <c r="G16" s="25">
        <f t="shared" si="1"/>
        <v>0.14571241282005953</v>
      </c>
      <c r="H16" s="25">
        <f t="shared" si="1"/>
        <v>7.6361504502364702E-2</v>
      </c>
      <c r="I16" s="25">
        <f t="shared" si="1"/>
        <v>1.9493857884067656E-2</v>
      </c>
      <c r="J16" s="25">
        <f t="shared" si="1"/>
        <v>2.5461161959777181E-2</v>
      </c>
      <c r="K16" s="25">
        <f t="shared" si="1"/>
        <v>0.27208774170010946</v>
      </c>
      <c r="L16" s="25">
        <f t="shared" si="1"/>
        <v>0</v>
      </c>
      <c r="M16" s="25">
        <f t="shared" si="1"/>
        <v>6.8183875958872764E-2</v>
      </c>
      <c r="N16" s="25">
        <f t="shared" si="1"/>
        <v>0</v>
      </c>
      <c r="O16" s="10"/>
      <c r="P16" s="25">
        <f>SUM(P17/P15)</f>
        <v>5.1165112978059833E-2</v>
      </c>
      <c r="Q16" s="10"/>
      <c r="R16" s="132">
        <f>SUM(R17/R15)</f>
        <v>5.1165112978059833E-2</v>
      </c>
      <c r="S16" s="112"/>
    </row>
    <row r="17" spans="1:19">
      <c r="A17" s="90" t="s">
        <v>179</v>
      </c>
      <c r="B17" s="9"/>
      <c r="C17" s="10">
        <f>Estimating!C16+'Project Mgmt.'!C16+SP!C16</f>
        <v>1244.3000000000002</v>
      </c>
      <c r="D17" s="10">
        <f>Estimating!D16+'Project Mgmt.'!D16+SP!D16</f>
        <v>0</v>
      </c>
      <c r="E17" s="10">
        <f>Estimating!E16+'Project Mgmt.'!E16+SP!E16</f>
        <v>28882.799999999999</v>
      </c>
      <c r="F17" s="10">
        <f>Estimating!F16+'Project Mgmt.'!F16+SP!F16</f>
        <v>16408.25</v>
      </c>
      <c r="G17" s="10">
        <f>Estimating!G16+'Project Mgmt.'!G16+SP!G16</f>
        <v>1108659.45</v>
      </c>
      <c r="H17" s="10">
        <f>Estimating!H16+'Project Mgmt.'!H16+SP!H16</f>
        <v>314427.19999999995</v>
      </c>
      <c r="I17" s="10">
        <f>Estimating!I16+'Project Mgmt.'!I16+SP!I16</f>
        <v>13011</v>
      </c>
      <c r="J17" s="10">
        <f>Estimating!J16+'Project Mgmt.'!J16+SP!J16</f>
        <v>245293.69999999998</v>
      </c>
      <c r="K17" s="10">
        <f>Estimating!K16+'Project Mgmt.'!K16+SP!K16</f>
        <v>149158.5</v>
      </c>
      <c r="L17" s="10">
        <f>Estimating!L16+'Project Mgmt.'!L16+SP!L16</f>
        <v>0</v>
      </c>
      <c r="M17" s="10">
        <f>Estimating!M16+'Project Mgmt.'!M16+SP!M16</f>
        <v>81481.3</v>
      </c>
      <c r="N17" s="10">
        <f>Estimating!N16+'Project Mgmt.'!N16+SP!N16</f>
        <v>0</v>
      </c>
      <c r="O17" s="10"/>
      <c r="P17" s="10">
        <f>SUM(R17/P7)</f>
        <v>163213.875</v>
      </c>
      <c r="Q17" s="10"/>
      <c r="R17" s="131">
        <f>C17+D17+E17+F17+G17+H17+I17+J17+K17+L17+M17+N17</f>
        <v>1958566.5</v>
      </c>
      <c r="S17" s="96"/>
    </row>
    <row r="18" spans="1:19">
      <c r="A18" s="91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33"/>
      <c r="S18" s="96"/>
    </row>
    <row r="19" spans="1:19">
      <c r="A19" s="90" t="s">
        <v>177</v>
      </c>
      <c r="B19" s="9"/>
      <c r="C19" s="25">
        <f t="shared" ref="C19:N19" si="2">SUM(C20/C8)</f>
        <v>0.23000273315903536</v>
      </c>
      <c r="D19" s="25">
        <f t="shared" si="2"/>
        <v>2.625230230487768E-2</v>
      </c>
      <c r="E19" s="25">
        <f t="shared" si="2"/>
        <v>0.47740241821358081</v>
      </c>
      <c r="F19" s="25">
        <f t="shared" si="2"/>
        <v>0.21033859195355212</v>
      </c>
      <c r="G19" s="25">
        <f t="shared" si="2"/>
        <v>0.25689476671079442</v>
      </c>
      <c r="H19" s="25">
        <f t="shared" si="2"/>
        <v>0.58832056707237002</v>
      </c>
      <c r="I19" s="25">
        <f t="shared" si="2"/>
        <v>0.26268570443955358</v>
      </c>
      <c r="J19" s="25">
        <f t="shared" si="2"/>
        <v>0.64341886415379324</v>
      </c>
      <c r="K19" s="25">
        <f t="shared" si="2"/>
        <v>0.83928899371870713</v>
      </c>
      <c r="L19" s="25">
        <f t="shared" si="2"/>
        <v>0.71249586727317715</v>
      </c>
      <c r="M19" s="25">
        <f t="shared" si="2"/>
        <v>0.31084409364955912</v>
      </c>
      <c r="N19" s="25">
        <f t="shared" si="2"/>
        <v>6.4791904245435739E-2</v>
      </c>
      <c r="O19" s="25">
        <f>SUM(O9)</f>
        <v>0.19491525423728814</v>
      </c>
      <c r="P19" s="25">
        <f>SUM(P20/P8)</f>
        <v>0.46077920634252323</v>
      </c>
      <c r="Q19" s="25">
        <f>SUM(Q9)</f>
        <v>0.19491525423728814</v>
      </c>
      <c r="R19" s="132">
        <f>SUM(R20/R8)</f>
        <v>0.46077920634252317</v>
      </c>
      <c r="S19" s="112"/>
    </row>
    <row r="20" spans="1:19" ht="13.5" thickBot="1">
      <c r="A20" s="92" t="s">
        <v>176</v>
      </c>
      <c r="B20" s="87"/>
      <c r="C20" s="88">
        <f t="shared" ref="C20:N20" si="3">SUM(C10+C17)</f>
        <v>972805.3</v>
      </c>
      <c r="D20" s="88">
        <f t="shared" si="3"/>
        <v>186219</v>
      </c>
      <c r="E20" s="88">
        <f t="shared" si="3"/>
        <v>2359754.7999999998</v>
      </c>
      <c r="F20" s="88">
        <f t="shared" si="3"/>
        <v>487772.25</v>
      </c>
      <c r="G20" s="88">
        <f t="shared" si="3"/>
        <v>2476126.4500000002</v>
      </c>
      <c r="H20" s="88">
        <f t="shared" si="3"/>
        <v>5559345.2000000002</v>
      </c>
      <c r="I20" s="88">
        <f t="shared" si="3"/>
        <v>859826</v>
      </c>
      <c r="J20" s="88">
        <f t="shared" si="3"/>
        <v>16941144.699999999</v>
      </c>
      <c r="K20" s="88">
        <f t="shared" si="3"/>
        <v>2568390.5</v>
      </c>
      <c r="L20" s="88">
        <f t="shared" si="3"/>
        <v>2329600</v>
      </c>
      <c r="M20" s="88">
        <f t="shared" si="3"/>
        <v>738979.3</v>
      </c>
      <c r="N20" s="88">
        <f t="shared" si="3"/>
        <v>76645</v>
      </c>
      <c r="O20" s="88">
        <f>SUM(O10)</f>
        <v>1916666.6666666667</v>
      </c>
      <c r="P20" s="88">
        <f>SUM(R20/P7)</f>
        <v>2963050.7083333335</v>
      </c>
      <c r="Q20" s="88">
        <f>SUM(Q10)</f>
        <v>23000000</v>
      </c>
      <c r="R20" s="134">
        <f>C20+D20+E20+F20+G20+H20+I20+J20+K20+L20+M20+N20</f>
        <v>35556608.5</v>
      </c>
      <c r="S20" s="135">
        <f>SUM(O20*12)</f>
        <v>23000000</v>
      </c>
    </row>
    <row r="43" spans="1:20" ht="13.5" thickBot="1"/>
    <row r="44" spans="1:20">
      <c r="A44" s="215"/>
      <c r="B44" s="216"/>
      <c r="C44" s="83" t="s">
        <v>126</v>
      </c>
      <c r="D44" s="83" t="s">
        <v>127</v>
      </c>
      <c r="E44" s="83" t="s">
        <v>128</v>
      </c>
      <c r="F44" s="83" t="s">
        <v>129</v>
      </c>
      <c r="G44" s="83" t="s">
        <v>130</v>
      </c>
      <c r="H44" s="83" t="s">
        <v>131</v>
      </c>
      <c r="I44" s="83" t="s">
        <v>132</v>
      </c>
      <c r="J44" s="83" t="s">
        <v>133</v>
      </c>
      <c r="K44" s="83" t="s">
        <v>134</v>
      </c>
      <c r="L44" s="83" t="s">
        <v>135</v>
      </c>
      <c r="M44" s="83" t="s">
        <v>136</v>
      </c>
      <c r="N44" s="83" t="s">
        <v>137</v>
      </c>
      <c r="O44" s="101" t="s">
        <v>181</v>
      </c>
      <c r="P44" s="101" t="s">
        <v>181</v>
      </c>
      <c r="Q44" s="102" t="s">
        <v>182</v>
      </c>
      <c r="R44" s="102" t="s">
        <v>182</v>
      </c>
      <c r="S44" s="103" t="s">
        <v>183</v>
      </c>
      <c r="T44" s="5"/>
    </row>
    <row r="45" spans="1:20">
      <c r="A45" s="217"/>
      <c r="B45" s="218"/>
      <c r="C45" s="7" t="s">
        <v>138</v>
      </c>
      <c r="D45" s="7" t="s">
        <v>138</v>
      </c>
      <c r="E45" s="7" t="s">
        <v>138</v>
      </c>
      <c r="F45" s="7" t="s">
        <v>138</v>
      </c>
      <c r="G45" s="7" t="s">
        <v>138</v>
      </c>
      <c r="H45" s="7" t="s">
        <v>138</v>
      </c>
      <c r="I45" s="7" t="s">
        <v>138</v>
      </c>
      <c r="J45" s="7" t="s">
        <v>138</v>
      </c>
      <c r="K45" s="7" t="s">
        <v>138</v>
      </c>
      <c r="L45" s="7" t="s">
        <v>138</v>
      </c>
      <c r="M45" s="7" t="s">
        <v>138</v>
      </c>
      <c r="N45" s="7" t="s">
        <v>138</v>
      </c>
      <c r="O45" s="7" t="s">
        <v>139</v>
      </c>
      <c r="P45" s="8" t="s">
        <v>149</v>
      </c>
      <c r="Q45" s="8" t="s">
        <v>139</v>
      </c>
      <c r="R45" s="8" t="s">
        <v>138</v>
      </c>
      <c r="S45" s="104" t="s">
        <v>139</v>
      </c>
    </row>
    <row r="46" spans="1:20" ht="15.75">
      <c r="A46" s="209" t="s">
        <v>140</v>
      </c>
      <c r="B46" s="210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05">
        <f>SUM(P7)</f>
        <v>12</v>
      </c>
      <c r="Q46" s="116"/>
      <c r="R46" s="116"/>
      <c r="S46" s="117"/>
    </row>
    <row r="47" spans="1:20">
      <c r="A47" s="91" t="s">
        <v>150</v>
      </c>
      <c r="B47" s="9"/>
      <c r="C47" s="10">
        <f>Estimating!C52+'Project Mgmt.'!C51+SP!C51</f>
        <v>21</v>
      </c>
      <c r="D47" s="10">
        <f>Estimating!D52+'Project Mgmt.'!D51+SP!D51</f>
        <v>41</v>
      </c>
      <c r="E47" s="10">
        <f>Estimating!E52+'Project Mgmt.'!E51+SP!E51</f>
        <v>34</v>
      </c>
      <c r="F47" s="10">
        <f>Estimating!F52+'Project Mgmt.'!F51+SP!F51</f>
        <v>31</v>
      </c>
      <c r="G47" s="10">
        <f>Estimating!G52+'Project Mgmt.'!G51+SP!G51</f>
        <v>33</v>
      </c>
      <c r="H47" s="10">
        <f>Estimating!H52+'Project Mgmt.'!H51+SP!H51</f>
        <v>36</v>
      </c>
      <c r="I47" s="10">
        <f>Estimating!I52+'Project Mgmt.'!I51+SP!I51</f>
        <v>24</v>
      </c>
      <c r="J47" s="10">
        <f>Estimating!J52+'Project Mgmt.'!J51+SP!J51</f>
        <v>29</v>
      </c>
      <c r="K47" s="10">
        <f>Estimating!K52+'Project Mgmt.'!K51+SP!K51</f>
        <v>36</v>
      </c>
      <c r="L47" s="10">
        <f>Estimating!L52+'Project Mgmt.'!L51+SP!L51</f>
        <v>24</v>
      </c>
      <c r="M47" s="10">
        <f>Estimating!M52+'Project Mgmt.'!M51+SP!M51</f>
        <v>26</v>
      </c>
      <c r="N47" s="10">
        <f>Estimating!N52+'Project Mgmt.'!N51+SP!N51</f>
        <v>25</v>
      </c>
      <c r="O47" s="26">
        <f>SUM(S47/12)</f>
        <v>17.777777777777775</v>
      </c>
      <c r="P47" s="26">
        <f>SUM(R47/P$7)</f>
        <v>30</v>
      </c>
      <c r="Q47" s="26">
        <f>SUM(O47*P$7)</f>
        <v>213.33333333333331</v>
      </c>
      <c r="R47" s="26">
        <f>C47+D47+E47+F47+G47+H47+I47+J47+K47+L47+M47+N47</f>
        <v>360</v>
      </c>
      <c r="S47" s="106">
        <f>SUM(S49/S48)</f>
        <v>213.33333333333331</v>
      </c>
    </row>
    <row r="48" spans="1:20">
      <c r="A48" s="91" t="s">
        <v>151</v>
      </c>
      <c r="B48" s="9"/>
      <c r="C48" s="119">
        <f t="shared" ref="C48:R48" si="4">SUM(C49/C47)</f>
        <v>0.38095238095238093</v>
      </c>
      <c r="D48" s="119">
        <f t="shared" si="4"/>
        <v>0.36585365853658536</v>
      </c>
      <c r="E48" s="119">
        <f t="shared" si="4"/>
        <v>0.38235294117647056</v>
      </c>
      <c r="F48" s="119">
        <f t="shared" si="4"/>
        <v>0.5161290322580645</v>
      </c>
      <c r="G48" s="119">
        <f t="shared" si="4"/>
        <v>0.27272727272727271</v>
      </c>
      <c r="H48" s="119">
        <f t="shared" si="4"/>
        <v>0.41666666666666669</v>
      </c>
      <c r="I48" s="119">
        <f t="shared" si="4"/>
        <v>0.45833333333333331</v>
      </c>
      <c r="J48" s="119">
        <f t="shared" si="4"/>
        <v>0.37931034482758619</v>
      </c>
      <c r="K48" s="119">
        <f t="shared" si="4"/>
        <v>0.30555555555555558</v>
      </c>
      <c r="L48" s="119">
        <f t="shared" si="4"/>
        <v>0.33333333333333331</v>
      </c>
      <c r="M48" s="119">
        <f t="shared" si="4"/>
        <v>0.26923076923076922</v>
      </c>
      <c r="N48" s="119">
        <f t="shared" si="4"/>
        <v>0.4</v>
      </c>
      <c r="O48" s="119">
        <f t="shared" si="4"/>
        <v>0.45000000000000007</v>
      </c>
      <c r="P48" s="119">
        <f t="shared" si="4"/>
        <v>0.37222222222222218</v>
      </c>
      <c r="Q48" s="119">
        <f t="shared" si="4"/>
        <v>0.45000000000000007</v>
      </c>
      <c r="R48" s="119">
        <f t="shared" si="4"/>
        <v>0.37222222222222223</v>
      </c>
      <c r="S48" s="107">
        <v>0.45</v>
      </c>
    </row>
    <row r="49" spans="1:19" s="2" customFormat="1" ht="13.5" thickBot="1">
      <c r="A49" s="92" t="s">
        <v>174</v>
      </c>
      <c r="B49" s="108"/>
      <c r="C49" s="88">
        <f>Estimating!C54+'Project Mgmt.'!C53+SP!C53</f>
        <v>8</v>
      </c>
      <c r="D49" s="88">
        <f>Estimating!D54+'Project Mgmt.'!D53+SP!D53</f>
        <v>15</v>
      </c>
      <c r="E49" s="88">
        <f>Estimating!E54+'Project Mgmt.'!E53+SP!E53</f>
        <v>13</v>
      </c>
      <c r="F49" s="88">
        <f>Estimating!F54+'Project Mgmt.'!F53+SP!F53</f>
        <v>16</v>
      </c>
      <c r="G49" s="88">
        <f>Estimating!G54+'Project Mgmt.'!G53+SP!G53</f>
        <v>9</v>
      </c>
      <c r="H49" s="88">
        <f>Estimating!H54+'Project Mgmt.'!H53+SP!H53</f>
        <v>15</v>
      </c>
      <c r="I49" s="88">
        <f>Estimating!I54+'Project Mgmt.'!I53+SP!I53</f>
        <v>11</v>
      </c>
      <c r="J49" s="88">
        <f>Estimating!J54+'Project Mgmt.'!J53+SP!J53</f>
        <v>11</v>
      </c>
      <c r="K49" s="88">
        <f>Estimating!K54+'Project Mgmt.'!K53+SP!K53</f>
        <v>11</v>
      </c>
      <c r="L49" s="88">
        <f>Estimating!L54+'Project Mgmt.'!L53+SP!L53</f>
        <v>8</v>
      </c>
      <c r="M49" s="88">
        <f>Estimating!M54+'Project Mgmt.'!M53+SP!M53</f>
        <v>7</v>
      </c>
      <c r="N49" s="88">
        <f>Estimating!N54+'Project Mgmt.'!N53+SP!N53</f>
        <v>10</v>
      </c>
      <c r="O49" s="93">
        <f>SUM(S49/12)</f>
        <v>8</v>
      </c>
      <c r="P49" s="93">
        <f>SUM(R49/P$7)</f>
        <v>11.166666666666666</v>
      </c>
      <c r="Q49" s="93">
        <f>SUM(O49*P46)</f>
        <v>96</v>
      </c>
      <c r="R49" s="93">
        <f>C49+D49+E49+F49+G49+H49+I49+J49+K49+L49+M49+N49</f>
        <v>134</v>
      </c>
      <c r="S49" s="110">
        <v>96</v>
      </c>
    </row>
    <row r="50" spans="1:19" s="2" customFormat="1">
      <c r="A50" s="24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8"/>
      <c r="P50" s="78"/>
      <c r="Q50" s="78"/>
      <c r="R50" s="78"/>
      <c r="S50" s="79"/>
    </row>
    <row r="51" spans="1:19" ht="13.5" thickBot="1">
      <c r="A51" s="74"/>
      <c r="B51" s="74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</row>
    <row r="52" spans="1:19" ht="15.75">
      <c r="A52" s="89" t="s">
        <v>178</v>
      </c>
      <c r="B52" s="71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</row>
    <row r="53" spans="1:19" s="2" customFormat="1">
      <c r="A53" s="91" t="s">
        <v>152</v>
      </c>
      <c r="B53" s="31"/>
      <c r="C53" s="10">
        <f>Estimating!C58+'Project Mgmt.'!C57+SP!C57</f>
        <v>8</v>
      </c>
      <c r="D53" s="10">
        <f>Estimating!D58+'Project Mgmt.'!D57+SP!D57</f>
        <v>21</v>
      </c>
      <c r="E53" s="10">
        <f>Estimating!E58+'Project Mgmt.'!E57+SP!E57</f>
        <v>13</v>
      </c>
      <c r="F53" s="10">
        <f>Estimating!F58+'Project Mgmt.'!F57+SP!F57</f>
        <v>11</v>
      </c>
      <c r="G53" s="10">
        <f>Estimating!G58+'Project Mgmt.'!G57+SP!G57</f>
        <v>12</v>
      </c>
      <c r="H53" s="10">
        <f>Estimating!H58+'Project Mgmt.'!H57+SP!H57</f>
        <v>16</v>
      </c>
      <c r="I53" s="10">
        <f>Estimating!I58+'Project Mgmt.'!I57+SP!I57</f>
        <v>11</v>
      </c>
      <c r="J53" s="10">
        <f>Estimating!J58+'Project Mgmt.'!J57+SP!J57</f>
        <v>17</v>
      </c>
      <c r="K53" s="10">
        <f>Estimating!K58+'Project Mgmt.'!K57+SP!K57</f>
        <v>7</v>
      </c>
      <c r="L53" s="10">
        <f>Estimating!L58+'Project Mgmt.'!L57+SP!L57</f>
        <v>9</v>
      </c>
      <c r="M53" s="10">
        <f>Estimating!M58+'Project Mgmt.'!M57+SP!M57</f>
        <v>9</v>
      </c>
      <c r="N53" s="10">
        <f>Estimating!N58+'Project Mgmt.'!N57+SP!N57</f>
        <v>8</v>
      </c>
      <c r="O53" s="26"/>
      <c r="P53" s="26"/>
      <c r="Q53" s="26"/>
      <c r="R53" s="26">
        <f>C53+D53+E53+F53+G53+H53+I53+J53+K53+L53+M53+N53</f>
        <v>142</v>
      </c>
      <c r="S53" s="95"/>
    </row>
    <row r="54" spans="1:19">
      <c r="A54" s="90" t="s">
        <v>175</v>
      </c>
      <c r="B54" s="9"/>
      <c r="C54" s="119">
        <f t="shared" ref="C54:N54" si="5">SUM(C55/C53)</f>
        <v>0</v>
      </c>
      <c r="D54" s="119">
        <f t="shared" si="5"/>
        <v>0</v>
      </c>
      <c r="E54" s="119">
        <f t="shared" si="5"/>
        <v>0</v>
      </c>
      <c r="F54" s="119">
        <f t="shared" si="5"/>
        <v>0</v>
      </c>
      <c r="G54" s="119">
        <f t="shared" si="5"/>
        <v>0</v>
      </c>
      <c r="H54" s="119">
        <f t="shared" si="5"/>
        <v>0</v>
      </c>
      <c r="I54" s="119">
        <f t="shared" si="5"/>
        <v>0</v>
      </c>
      <c r="J54" s="119">
        <f t="shared" si="5"/>
        <v>0</v>
      </c>
      <c r="K54" s="119">
        <f t="shared" si="5"/>
        <v>0</v>
      </c>
      <c r="L54" s="119">
        <f t="shared" si="5"/>
        <v>0</v>
      </c>
      <c r="M54" s="119">
        <f t="shared" si="5"/>
        <v>0</v>
      </c>
      <c r="N54" s="119">
        <f t="shared" si="5"/>
        <v>0</v>
      </c>
      <c r="O54" s="116"/>
      <c r="P54" s="119">
        <f>SUM(P55/P47)</f>
        <v>0</v>
      </c>
      <c r="Q54" s="116"/>
      <c r="R54" s="119">
        <f>SUM(R55/R53)</f>
        <v>0</v>
      </c>
      <c r="S54" s="117"/>
    </row>
    <row r="55" spans="1:19">
      <c r="A55" s="90" t="s">
        <v>179</v>
      </c>
      <c r="B55" s="9"/>
      <c r="C55" s="10">
        <f>Estimating!C60+'Project Mgmt.'!C59+SP!C59</f>
        <v>0</v>
      </c>
      <c r="D55" s="10">
        <f>Estimating!D60+'Project Mgmt.'!D59+SP!D59</f>
        <v>0</v>
      </c>
      <c r="E55" s="10">
        <f>Estimating!E60+'Project Mgmt.'!E59+SP!E59</f>
        <v>0</v>
      </c>
      <c r="F55" s="10">
        <f>Estimating!F60+'Project Mgmt.'!F59+SP!F59</f>
        <v>0</v>
      </c>
      <c r="G55" s="10">
        <f>Estimating!G60+'Project Mgmt.'!G59+SP!G59</f>
        <v>0</v>
      </c>
      <c r="H55" s="10">
        <f>Estimating!H60+'Project Mgmt.'!H59+SP!H59</f>
        <v>0</v>
      </c>
      <c r="I55" s="10">
        <f>Estimating!I60+'Project Mgmt.'!I59+SP!I59</f>
        <v>0</v>
      </c>
      <c r="J55" s="10">
        <f>Estimating!J60+'Project Mgmt.'!J59+SP!J59</f>
        <v>0</v>
      </c>
      <c r="K55" s="10">
        <f>Estimating!K60+'Project Mgmt.'!K59+SP!K59</f>
        <v>0</v>
      </c>
      <c r="L55" s="10">
        <f>Estimating!L60+'Project Mgmt.'!L59+SP!L59</f>
        <v>0</v>
      </c>
      <c r="M55" s="10">
        <f>Estimating!M60+'Project Mgmt.'!M59+SP!M59</f>
        <v>0</v>
      </c>
      <c r="N55" s="10">
        <f>Estimating!N60+'Project Mgmt.'!N59+SP!N59</f>
        <v>0</v>
      </c>
      <c r="O55" s="116"/>
      <c r="P55" s="116">
        <f>SUM(R55/P46)</f>
        <v>0</v>
      </c>
      <c r="Q55" s="116"/>
      <c r="R55" s="26">
        <f>C55+D55+E55+F55+G55+H55+I55+J55+K55+L55+M55+N55</f>
        <v>0</v>
      </c>
      <c r="S55" s="117"/>
    </row>
    <row r="56" spans="1:19">
      <c r="A56" s="91"/>
      <c r="B56" s="9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7"/>
    </row>
    <row r="57" spans="1:19">
      <c r="A57" s="90" t="s">
        <v>177</v>
      </c>
      <c r="B57" s="9"/>
      <c r="C57" s="119">
        <f t="shared" ref="C57:N57" si="6">SUM(C58/C47)</f>
        <v>0.38095238095238093</v>
      </c>
      <c r="D57" s="119">
        <f t="shared" si="6"/>
        <v>0.36585365853658536</v>
      </c>
      <c r="E57" s="119">
        <f t="shared" si="6"/>
        <v>0.38235294117647056</v>
      </c>
      <c r="F57" s="119">
        <f t="shared" si="6"/>
        <v>0.5161290322580645</v>
      </c>
      <c r="G57" s="119">
        <f t="shared" si="6"/>
        <v>0.27272727272727271</v>
      </c>
      <c r="H57" s="119">
        <f t="shared" si="6"/>
        <v>0.41666666666666669</v>
      </c>
      <c r="I57" s="119">
        <f t="shared" si="6"/>
        <v>0.45833333333333331</v>
      </c>
      <c r="J57" s="119">
        <f t="shared" si="6"/>
        <v>0.37931034482758619</v>
      </c>
      <c r="K57" s="119">
        <f t="shared" si="6"/>
        <v>0.30555555555555558</v>
      </c>
      <c r="L57" s="119">
        <f t="shared" si="6"/>
        <v>0.33333333333333331</v>
      </c>
      <c r="M57" s="119">
        <f t="shared" si="6"/>
        <v>0.26923076923076922</v>
      </c>
      <c r="N57" s="119">
        <f t="shared" si="6"/>
        <v>0.4</v>
      </c>
      <c r="O57" s="119">
        <f>SUM(O48)</f>
        <v>0.45000000000000007</v>
      </c>
      <c r="P57" s="119">
        <f>SUM(P58/P47)</f>
        <v>0.37222222222222218</v>
      </c>
      <c r="Q57" s="119">
        <f>SUM(Q48)</f>
        <v>0.45000000000000007</v>
      </c>
      <c r="R57" s="119">
        <f>SUM(R58/R47)</f>
        <v>0.37222222222222223</v>
      </c>
      <c r="S57" s="117"/>
    </row>
    <row r="58" spans="1:19" ht="13.5" thickBot="1">
      <c r="A58" s="92" t="s">
        <v>176</v>
      </c>
      <c r="B58" s="87"/>
      <c r="C58" s="124">
        <f t="shared" ref="C58:N58" si="7">SUM(C49+C55)</f>
        <v>8</v>
      </c>
      <c r="D58" s="124">
        <f t="shared" si="7"/>
        <v>15</v>
      </c>
      <c r="E58" s="124">
        <f t="shared" si="7"/>
        <v>13</v>
      </c>
      <c r="F58" s="124">
        <f t="shared" si="7"/>
        <v>16</v>
      </c>
      <c r="G58" s="124">
        <f t="shared" si="7"/>
        <v>9</v>
      </c>
      <c r="H58" s="124">
        <f t="shared" si="7"/>
        <v>15</v>
      </c>
      <c r="I58" s="124">
        <f t="shared" si="7"/>
        <v>11</v>
      </c>
      <c r="J58" s="124">
        <f t="shared" si="7"/>
        <v>11</v>
      </c>
      <c r="K58" s="124">
        <f t="shared" si="7"/>
        <v>11</v>
      </c>
      <c r="L58" s="124">
        <f t="shared" si="7"/>
        <v>8</v>
      </c>
      <c r="M58" s="124">
        <f t="shared" si="7"/>
        <v>7</v>
      </c>
      <c r="N58" s="124">
        <f t="shared" si="7"/>
        <v>10</v>
      </c>
      <c r="O58" s="124">
        <f>SUM(O49)</f>
        <v>8</v>
      </c>
      <c r="P58" s="124">
        <f>SUM(R58/P46)</f>
        <v>11.166666666666666</v>
      </c>
      <c r="Q58" s="124">
        <f>SUM(Q49)</f>
        <v>96</v>
      </c>
      <c r="R58" s="93">
        <f>C58+D58+E58+F58+G58+H58+I58+J58+K58+L58+M58+N58</f>
        <v>134</v>
      </c>
      <c r="S58" s="125"/>
    </row>
  </sheetData>
  <mergeCells count="10">
    <mergeCell ref="A1:S1"/>
    <mergeCell ref="A2:S2"/>
    <mergeCell ref="A3:S3"/>
    <mergeCell ref="A4:S4"/>
    <mergeCell ref="A46:B46"/>
    <mergeCell ref="A5:B5"/>
    <mergeCell ref="A7:B7"/>
    <mergeCell ref="A6:B6"/>
    <mergeCell ref="A44:B44"/>
    <mergeCell ref="A45:B45"/>
  </mergeCells>
  <phoneticPr fontId="0" type="noConversion"/>
  <printOptions horizontalCentered="1"/>
  <pageMargins left="0.47" right="0.25" top="0.5" bottom="0.5" header="0.5" footer="0.5"/>
  <pageSetup paperSize="5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U63"/>
  <sheetViews>
    <sheetView workbookViewId="0">
      <selection activeCell="D16" sqref="D16"/>
    </sheetView>
  </sheetViews>
  <sheetFormatPr defaultRowHeight="12.75"/>
  <cols>
    <col min="1" max="1" width="2.5703125" customWidth="1"/>
    <col min="2" max="2" width="20.5703125" customWidth="1"/>
    <col min="3" max="3" width="12.42578125" customWidth="1"/>
    <col min="4" max="4" width="11" customWidth="1"/>
    <col min="5" max="5" width="12.42578125" customWidth="1"/>
    <col min="6" max="6" width="11" customWidth="1"/>
    <col min="7" max="7" width="12" customWidth="1"/>
    <col min="8" max="8" width="11" customWidth="1"/>
    <col min="9" max="15" width="11.5703125" customWidth="1"/>
    <col min="16" max="16" width="12" customWidth="1"/>
    <col min="17" max="17" width="12.5703125" customWidth="1"/>
    <col min="18" max="18" width="13.42578125" customWidth="1"/>
    <col min="19" max="19" width="12.5703125" customWidth="1"/>
    <col min="20" max="20" width="12" hidden="1" customWidth="1"/>
  </cols>
  <sheetData>
    <row r="1" spans="1:21" ht="18">
      <c r="A1" s="206" t="s">
        <v>125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spans="1:21" ht="15.75">
      <c r="A2" s="207" t="s">
        <v>155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</row>
    <row r="3" spans="1:21" ht="15.75">
      <c r="A3" s="207" t="s">
        <v>153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</row>
    <row r="4" spans="1:21" ht="13.5" thickBot="1">
      <c r="A4" s="208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</row>
    <row r="5" spans="1:21">
      <c r="A5" s="211"/>
      <c r="B5" s="212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101" t="str">
        <f>('EST. V.F.'!O5)</f>
        <v>2019 Monthly</v>
      </c>
      <c r="P5" s="101" t="str">
        <f>('EST. V.F.'!P5)</f>
        <v>2019 Monthly</v>
      </c>
      <c r="Q5" s="101" t="str">
        <f>('EST. V.F.'!Q5)</f>
        <v>2019 To Date</v>
      </c>
      <c r="R5" s="101" t="str">
        <f>('EST. V.F.'!R5)</f>
        <v>2019 To Date</v>
      </c>
      <c r="S5" s="101" t="str">
        <f>('EST. V.F.'!S5)</f>
        <v>2018 Annual</v>
      </c>
      <c r="T5" s="98" t="s">
        <v>144</v>
      </c>
      <c r="U5" s="5"/>
    </row>
    <row r="6" spans="1:21">
      <c r="A6" s="213"/>
      <c r="B6" s="214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7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1" ht="15.75">
      <c r="A7" s="209" t="s">
        <v>140</v>
      </c>
      <c r="B7" s="2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'EST. V.F.'!P7</f>
        <v>12</v>
      </c>
      <c r="Q7" s="10"/>
      <c r="R7" s="10"/>
      <c r="S7" s="96"/>
      <c r="T7" s="99"/>
    </row>
    <row r="8" spans="1:21">
      <c r="A8" s="91" t="s">
        <v>150</v>
      </c>
      <c r="B8" s="9"/>
      <c r="C8" s="30">
        <f t="array" ref="C8">SUM(IF('Bid Log'!$M$2:$M$402=Tables!$G3,IF('Bid Log'!$O$2:$O$402=Tables!$W2:$AZ2,'Bid Log'!$P$2:$P$402)))</f>
        <v>4044022</v>
      </c>
      <c r="D8" s="30">
        <f t="array" ref="D8">SUM(IF('Bid Log'!$M$2:$M$402=Tables!$G3,IF('Bid Log'!$O$2:$O$402=Tables!$W3:$BA3,'Bid Log'!$P$2:$P$402)))</f>
        <v>5608814</v>
      </c>
      <c r="E8" s="30">
        <f t="array" ref="E8">SUM(IF('Bid Log'!$M$2:$M$402=Tables!$G3,IF('Bid Log'!$O$2:$O$402=Tables!$W4:$AZ4,'Bid Log'!$P$2:$P$402)))</f>
        <v>4387347</v>
      </c>
      <c r="F8" s="30">
        <f t="array" ref="F8">SUM(IF('Bid Log'!$M$2:$M$402=Tables!$G3,IF('Bid Log'!$O$2:$O$402=Tables!$W5:$BA5,'Bid Log'!$P$2:$P$402)))</f>
        <v>1723497</v>
      </c>
      <c r="G8" s="30">
        <f t="array" ref="G8">SUM(IF('Bid Log'!$M$2:$M$402=Tables!$G3,IF('Bid Log'!$O$2:$O$402=Tables!$W6:$BA6,'Bid Log'!$P$2:$P$402)))</f>
        <v>8555609</v>
      </c>
      <c r="H8" s="30">
        <f t="array" ref="H8">SUM(IF('Bid Log'!$M$2:$M$402=Tables!$G3,IF('Bid Log'!$O$2:$O$402=Tables!$W7:$AX7,'Bid Log'!$P$2:$P$402)))</f>
        <v>8645339</v>
      </c>
      <c r="I8" s="30">
        <f t="array" ref="I8">SUM(IF('Bid Log'!$M$2:$M$402=Tables!$G3,IF('Bid Log'!$O$2:$O$402=Tables!$W8:$BA8,'Bid Log'!$P$2:$P$402)))</f>
        <v>2855810</v>
      </c>
      <c r="J8" s="30">
        <f t="array" ref="J8">SUM(IF('Bid Log'!$M$2:$M$402=Tables!$G3,IF('Bid Log'!$O$2:$O$402=Tables!$W9:$AZ9,'Bid Log'!$P$2:$P$402)))</f>
        <v>25240821</v>
      </c>
      <c r="K8" s="30">
        <f t="array" ref="K8">SUM(IF('Bid Log'!$M$2:$M$402=Tables!$G3,IF('Bid Log'!$O$2:$O$402=Tables!$W10:$BA10,'Bid Log'!$P$2:$P$402)))</f>
        <v>2800782</v>
      </c>
      <c r="L8" s="30">
        <f t="array" ref="L8">SUM(IF('Bid Log'!$M$2:$M$402=Tables!$G3,IF('Bid Log'!$O$2:$O$402=Tables!$W11:$AZ11,'Bid Log'!$P$2:$P$402)))</f>
        <v>3140166</v>
      </c>
      <c r="M8" s="30">
        <f t="array" ref="M8">SUM(IF('Bid Log'!$M$2:$M$402=Tables!$G3,IF('Bid Log'!$O$2:$O$402=Tables!$W12:$BA12,'Bid Log'!$P$2:$P$402)))</f>
        <v>2322453</v>
      </c>
      <c r="N8" s="30">
        <f t="array" ref="N8">SUM(IF('Bid Log'!$M$2:$M$402=Tables!$G3,IF('Bid Log'!$O$2:$O$402=Tables!$W13:$BA13,'Bid Log'!$P$2:$P$402)))</f>
        <v>554064</v>
      </c>
      <c r="O8" s="26">
        <f>SUM(S8/12)</f>
        <v>8333333.333333333</v>
      </c>
      <c r="P8" s="26">
        <f>SUM(R8/P$7)</f>
        <v>5823227</v>
      </c>
      <c r="Q8" s="26">
        <f>SUM(O8*P$7)</f>
        <v>100000000</v>
      </c>
      <c r="R8" s="26">
        <f>C8+D8+E8+F8+G8+H8+I8+J8+K8+L8+M8+N8</f>
        <v>69878724</v>
      </c>
      <c r="S8" s="106">
        <f>SUM(S10/S9)</f>
        <v>100000000</v>
      </c>
      <c r="T8" s="76" t="e">
        <f>SUM(R8+#REF!)</f>
        <v>#REF!</v>
      </c>
    </row>
    <row r="9" spans="1:21">
      <c r="A9" s="91" t="s">
        <v>151</v>
      </c>
      <c r="B9" s="9"/>
      <c r="C9" s="25">
        <f t="shared" ref="C9:R9" si="0">SUM(C10/C8)</f>
        <v>0.22277697796896259</v>
      </c>
      <c r="D9" s="25">
        <f t="shared" si="0"/>
        <v>0</v>
      </c>
      <c r="E9" s="25">
        <f t="shared" si="0"/>
        <v>0.5134811538727162</v>
      </c>
      <c r="F9" s="25">
        <f t="shared" si="0"/>
        <v>0.2004505955043728</v>
      </c>
      <c r="G9" s="25">
        <f t="shared" si="0"/>
        <v>0.15041021626864903</v>
      </c>
      <c r="H9" s="25">
        <f t="shared" si="0"/>
        <v>0.55719538586051975</v>
      </c>
      <c r="I9" s="25">
        <f t="shared" si="0"/>
        <v>0.27591366372412729</v>
      </c>
      <c r="J9" s="25">
        <f t="shared" si="0"/>
        <v>0.65906731005302877</v>
      </c>
      <c r="K9" s="25">
        <f t="shared" si="0"/>
        <v>0.85439959268518573</v>
      </c>
      <c r="L9" s="25">
        <f t="shared" si="0"/>
        <v>0.72410248375404362</v>
      </c>
      <c r="M9" s="25">
        <f t="shared" si="0"/>
        <v>0.2731732353679493</v>
      </c>
      <c r="N9" s="25">
        <f t="shared" si="0"/>
        <v>0</v>
      </c>
      <c r="O9" s="25">
        <f t="shared" si="0"/>
        <v>0.18</v>
      </c>
      <c r="P9" s="25">
        <f t="shared" si="0"/>
        <v>0.46262697927912932</v>
      </c>
      <c r="Q9" s="25">
        <f t="shared" si="0"/>
        <v>0.18</v>
      </c>
      <c r="R9" s="25">
        <f t="shared" si="0"/>
        <v>0.46262697927912938</v>
      </c>
      <c r="S9" s="107">
        <v>0.18</v>
      </c>
      <c r="T9" s="100" t="e">
        <f t="array" ref="T9">SUM(T10/T8)</f>
        <v>#REF!</v>
      </c>
    </row>
    <row r="10" spans="1:21" s="2" customFormat="1" ht="13.5" thickBot="1">
      <c r="A10" s="92" t="s">
        <v>174</v>
      </c>
      <c r="B10" s="108"/>
      <c r="C10" s="109">
        <f t="array" ref="C10">SUM(IF('Bid Log'!$AA$2:$AA$402=Tables!$J$3,IF('Bid Log'!$M$2:$M$402=Tables!$G3,IF('Bid Log'!$O$2:$O$402=Tables!$W2:$AZ2,'Bid Log'!$P$2:$P$402))))</f>
        <v>900915</v>
      </c>
      <c r="D10" s="109">
        <f t="array" ref="D10">SUM(IF('Bid Log'!$AA$2:$AA$402=Tables!$J$3,IF('Bid Log'!$M$2:$M$402=Tables!$G3,IF('Bid Log'!$O$2:$O$402=Tables!$W3:$BA3,'Bid Log'!$P$2:$P$402))))</f>
        <v>0</v>
      </c>
      <c r="E10" s="109">
        <f t="array" ref="E10">SUM(IF('Bid Log'!$AA$2:$AA$402=Tables!$J$3,IF('Bid Log'!$M$2:$M$402=Tables!$G3,IF('Bid Log'!$O$2:$O$402=Tables!$W4:$AZ4,'Bid Log'!$P$2:$P$402))))</f>
        <v>2252820</v>
      </c>
      <c r="F10" s="109">
        <f t="array" ref="F10">SUM(IF('Bid Log'!$AA$2:$AA$402=Tables!$J$3,IF('Bid Log'!$M$2:$M$402=Tables!$G3,IF('Bid Log'!$O$2:$O$402=Tables!$W5:$BA5,'Bid Log'!$P$2:$P$402))))</f>
        <v>345476</v>
      </c>
      <c r="G10" s="109">
        <f t="array" ref="G10">SUM(IF('Bid Log'!$AA$2:$AA$402=Tables!$J$3,IF('Bid Log'!$M$2:$M$402=Tables!$G3,IF('Bid Log'!$O$2:$O$402=Tables!$W6:$BA6,'Bid Log'!$P$2:$P$402))))</f>
        <v>1286851</v>
      </c>
      <c r="H10" s="109">
        <f t="array" ref="H10">SUM(IF('Bid Log'!$AA$2:$AA$402=Tables!$J$3,IF('Bid Log'!$M$2:$M$402=Tables!$G3,IF('Bid Log'!$O$2:$O$402=Tables!$W7:$AX7,'Bid Log'!$P$2:$P$402))))</f>
        <v>4817143</v>
      </c>
      <c r="I10" s="109">
        <f t="array" ref="I10">SUM(IF('Bid Log'!$AA$2:$AA$402=Tables!$J$3,IF('Bid Log'!$M$2:$M$402=Tables!$G3,IF('Bid Log'!$O$2:$O$402=Tables!$W8:$BA8,'Bid Log'!$P$2:$P$402))))</f>
        <v>787957</v>
      </c>
      <c r="J10" s="109">
        <f t="array" ref="J10">SUM(IF('Bid Log'!$AA$2:$AA$402=Tables!$J$3,IF('Bid Log'!$M$2:$M$402=Tables!$G3,IF('Bid Log'!$O$2:$O$402=Tables!$W9:$AZ9,'Bid Log'!$P$2:$P$402))))</f>
        <v>16635400</v>
      </c>
      <c r="K10" s="109">
        <f t="array" ref="K10">SUM(IF('Bid Log'!$AA$2:$AA$402=Tables!$J$3,IF('Bid Log'!$M$2:$M$402=Tables!$G3,IF('Bid Log'!$O$2:$O$402=Tables!$W10:$BA10,'Bid Log'!$P$2:$P$402))))</f>
        <v>2392987</v>
      </c>
      <c r="L10" s="109">
        <f t="array" ref="L10">SUM(IF('Bid Log'!$AA$2:$AA$402=Tables!$J$3,IF('Bid Log'!$M$2:$M$402=Tables!$G3,IF('Bid Log'!$O$2:$O$402=Tables!$W11:$AZ11,'Bid Log'!$P$2:$P$402))))</f>
        <v>2273802</v>
      </c>
      <c r="M10" s="109">
        <f t="array" ref="M10">SUM(IF('Bid Log'!$AA$2:$AA$402=Tables!$J$3,IF('Bid Log'!$M$2:$M$402=Tables!$G3,IF('Bid Log'!$O$2:$O$402=Tables!$W12:$BA12,'Bid Log'!$P$2:$P$402))))</f>
        <v>634432</v>
      </c>
      <c r="N10" s="109">
        <f t="array" ref="N10">SUM(IF('Bid Log'!$AA$2:$AA$402=Tables!$J$3,IF('Bid Log'!$M$2:$M$402=Tables!$G3,IF('Bid Log'!$O$2:$O$402=Tables!$W13:$BA13,'Bid Log'!$P$2:$P$402))))</f>
        <v>0</v>
      </c>
      <c r="O10" s="93">
        <f>SUM(S10/12)</f>
        <v>1500000</v>
      </c>
      <c r="P10" s="93">
        <f>SUM(R10/P$7)</f>
        <v>2693981.9166666665</v>
      </c>
      <c r="Q10" s="93">
        <f>SUM(O10*P7)</f>
        <v>18000000</v>
      </c>
      <c r="R10" s="93">
        <f>C10+D10+E10+F10+G10+H10+I10+J10+K10+L10+M10+N10</f>
        <v>32327783</v>
      </c>
      <c r="S10" s="110">
        <v>18000000</v>
      </c>
      <c r="T10" s="76" t="e">
        <f>SUM(R10+#REF!)</f>
        <v>#REF!</v>
      </c>
    </row>
    <row r="11" spans="1:21" s="2" customFormat="1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1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1" ht="15.75">
      <c r="A13" s="89" t="s">
        <v>178</v>
      </c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1" s="2" customFormat="1">
      <c r="A14" s="91" t="s">
        <v>152</v>
      </c>
      <c r="B14" s="31"/>
      <c r="C14" s="30">
        <f t="array" ref="C14">SUM(IF('Bid Log'!$AA$2:$AA$402=Tables!$J$5,IF('Bid Log'!$M$2:$M$402=Tables!$G3,IF('Bid Log'!$O$2:$O$402=Tables!$W2:$AZ2,'Bid Log'!$P$2:$P$402))))</f>
        <v>2300345</v>
      </c>
      <c r="D14" s="30">
        <f t="array" ref="D14">SUM(IF('Bid Log'!$AA$2:$AA$402=Tables!$J$5,IF('Bid Log'!$M$2:$M$402=Tables!$G3,IF('Bid Log'!$O$2:$O$402=Tables!$W3:$BA3,'Bid Log'!$P$2:$P$402))))</f>
        <v>5561929</v>
      </c>
      <c r="E14" s="30">
        <f t="array" ref="E14">SUM(IF('Bid Log'!$AA$2:$AA$402=Tables!$J$5,IF('Bid Log'!$M$2:$M$402=Tables!$G3,IF('Bid Log'!$O$2:$O$402=Tables!$W4:$AZ4,'Bid Log'!$P$2:$P$402))))</f>
        <v>2134527</v>
      </c>
      <c r="F14" s="30">
        <f t="array" ref="F14">SUM(IF('Bid Log'!$AA$2:$AA$402=Tables!$J$5,IF('Bid Log'!$M$2:$M$402=Tables!$G3,IF('Bid Log'!$O$2:$O$402=Tables!$W5:$BA5,'Bid Log'!$P$2:$P$402))))</f>
        <v>733850</v>
      </c>
      <c r="G14" s="30">
        <f t="array" ref="G14">SUM(IF('Bid Log'!$AA$2:$AA$402=Tables!$J$5,IF('Bid Log'!$M$2:$M$402=Tables!$G3,IF('Bid Log'!$O$2:$O$402=Tables!$W6:$BA6,'Bid Log'!$P$2:$P$402))))</f>
        <v>6943122</v>
      </c>
      <c r="H14" s="30">
        <f t="array" ref="H14">SUM(IF('Bid Log'!$AA$2:$AA$402=Tables!$J$5,IF('Bid Log'!$M$2:$M$402=Tables!$G3,IF('Bid Log'!$O$2:$O$402=Tables!$W7:$AX7,'Bid Log'!$P$2:$P$402))))</f>
        <v>3784566</v>
      </c>
      <c r="I14" s="30">
        <f t="array" ref="I14">SUM(IF('Bid Log'!$AA$2:$AA$402=Tables!$J$5,IF('Bid Log'!$M$2:$M$402=Tables!$G3,IF('Bid Log'!$O$2:$O$402=Tables!$W8:$BA8,'Bid Log'!$P$2:$P$402))))</f>
        <v>308897</v>
      </c>
      <c r="J14" s="30">
        <f t="array" ref="J14">SUM(IF('Bid Log'!$AA$2:$AA$402=Tables!$J$5,IF('Bid Log'!$M$2:$M$402=Tables!$G3,IF('Bid Log'!$O$2:$O$402=Tables!$W9:$AZ9,'Bid Log'!$P$2:$P$402))))</f>
        <v>8605421</v>
      </c>
      <c r="K14" s="30">
        <f t="array" ref="K14">SUM(IF('Bid Log'!$AA$2:$AA$402=Tables!$J$5,IF('Bid Log'!$M$2:$M$402=Tables!$G3,IF('Bid Log'!$O$2:$O$402=Tables!$W10:$BA10,'Bid Log'!$P$2:$P$402))))</f>
        <v>407795</v>
      </c>
      <c r="L14" s="30">
        <f t="array" ref="L14">SUM(IF('Bid Log'!$AA$2:$AA$402=Tables!$J$5,IF('Bid Log'!$M$2:$M$402=Tables!$G3,IF('Bid Log'!$O$2:$O$402=Tables!$W11:$AZ11,'Bid Log'!$P$2:$P$402))))</f>
        <v>758725</v>
      </c>
      <c r="M14" s="30">
        <f t="array" ref="M14">SUM(IF('Bid Log'!$AA$2:$AA$402=Tables!$J$5,IF('Bid Log'!$M$2:$M$402=Tables!$G3,IF('Bid Log'!$O$2:$O$402=Tables!$W12:$BA12,'Bid Log'!$P$2:$P$402))))</f>
        <v>1163211</v>
      </c>
      <c r="N14" s="30">
        <f t="array" ref="N14">SUM(IF('Bid Log'!$AA$2:$AA$402=Tables!$J$5,IF('Bid Log'!$M$2:$M$402=Tables!$G3,IF('Bid Log'!$O$2:$O$402=Tables!$W13:$BA13,'Bid Log'!$P$2:$P$402))))</f>
        <v>494020</v>
      </c>
      <c r="O14" s="26"/>
      <c r="P14" s="26"/>
      <c r="Q14" s="26"/>
      <c r="R14" s="26">
        <f>C14+D14+E14+F14+G14+H14+I14+J14+K14+L14+M14+N14</f>
        <v>33196408</v>
      </c>
      <c r="S14" s="95"/>
      <c r="T14" s="76" t="e">
        <f>SUM(R14+#REF!)</f>
        <v>#REF!</v>
      </c>
    </row>
    <row r="15" spans="1:21">
      <c r="A15" s="90" t="s">
        <v>175</v>
      </c>
      <c r="B15" s="9"/>
      <c r="C15" s="25">
        <f t="shared" ref="C15:N15" si="1">SUM(C16/C14)</f>
        <v>5.4091886217067452E-4</v>
      </c>
      <c r="D15" s="25">
        <f t="shared" si="1"/>
        <v>0</v>
      </c>
      <c r="E15" s="25">
        <f t="shared" si="1"/>
        <v>1.3531241347614718E-2</v>
      </c>
      <c r="F15" s="25">
        <f t="shared" si="1"/>
        <v>2.2359133337875588E-2</v>
      </c>
      <c r="G15" s="25">
        <f t="shared" si="1"/>
        <v>0.15911566151365336</v>
      </c>
      <c r="H15" s="25">
        <f t="shared" si="1"/>
        <v>8.3081441835074335E-2</v>
      </c>
      <c r="I15" s="25">
        <f t="shared" si="1"/>
        <v>4.2120836395303292E-2</v>
      </c>
      <c r="J15" s="25">
        <f t="shared" si="1"/>
        <v>2.8504555442435645E-2</v>
      </c>
      <c r="K15" s="25">
        <f t="shared" si="1"/>
        <v>0.3</v>
      </c>
      <c r="L15" s="25">
        <f t="shared" si="1"/>
        <v>0</v>
      </c>
      <c r="M15" s="25">
        <f t="shared" si="1"/>
        <v>7.0048598233682452E-2</v>
      </c>
      <c r="N15" s="25">
        <f t="shared" si="1"/>
        <v>0</v>
      </c>
      <c r="O15" s="10"/>
      <c r="P15" s="25">
        <f>SUM(P16/P8)</f>
        <v>2.7588461689712594E-2</v>
      </c>
      <c r="Q15" s="10"/>
      <c r="R15" s="25">
        <f>SUM(R16/R14)</f>
        <v>5.8073948844103856E-2</v>
      </c>
      <c r="S15" s="96"/>
    </row>
    <row r="16" spans="1:21">
      <c r="A16" s="90" t="s">
        <v>179</v>
      </c>
      <c r="B16" s="9"/>
      <c r="C16" s="30">
        <f t="array" ref="C16">SUM(IF('Bid Log'!$M$2:$M$402=Tables!$G3,IF('Bid Log'!$O$2:$O$402=Tables!$W2:$AZ2,'Bid Log'!$AC$2:$AC$402)))</f>
        <v>1244.3000000000002</v>
      </c>
      <c r="D16" s="30">
        <f t="array" ref="D16">SUM(IF('Bid Log'!$M$2:$M$402=Tables!$G3,IF('Bid Log'!$O$2:$O$402=Tables!$W3:$BA3,'Bid Log'!$AC$2:$AC$402)))</f>
        <v>0</v>
      </c>
      <c r="E16" s="30">
        <f t="array" ref="E16">SUM(IF('Bid Log'!$M$2:$M$402=Tables!$G3,IF('Bid Log'!$O$2:$O$402=Tables!$W4:$AZ4,'Bid Log'!$AC$2:$AC$402)))</f>
        <v>28882.799999999999</v>
      </c>
      <c r="F16" s="30">
        <f t="array" ref="F16">SUM(IF('Bid Log'!$M$2:$M$402=Tables!$G3,IF('Bid Log'!$O$2:$O$402=Tables!$W5:$BA5,'Bid Log'!$AC$2:$AC$402)))</f>
        <v>16408.25</v>
      </c>
      <c r="G16" s="30">
        <f t="array" ref="G16">SUM(IF('Bid Log'!$M$2:$M$402=Tables!$G3,IF('Bid Log'!$O$2:$O$402=Tables!$W6:$BA6,'Bid Log'!$AC$2:$AC$402)))</f>
        <v>1104759.45</v>
      </c>
      <c r="H16" s="30">
        <f t="array" ref="H16">SUM(IF('Bid Log'!$M$2:$M$402=Tables!$G3,IF('Bid Log'!$O$2:$O$402=Tables!$W7:$AX7,'Bid Log'!$AC$2:$AC$402)))</f>
        <v>314427.19999999995</v>
      </c>
      <c r="I16" s="30">
        <f t="array" ref="I16">SUM(IF('Bid Log'!$M$2:$M$402=Tables!$G3,IF('Bid Log'!$O$2:$O$402=Tables!$W8:$BA8,'Bid Log'!$AC$2:$AC$402)))</f>
        <v>13011</v>
      </c>
      <c r="J16" s="30">
        <f t="array" ref="J16">SUM(IF('Bid Log'!$M$2:$M$402=Tables!$G3,IF('Bid Log'!$O$2:$O$402=Tables!$W9:$AZ9,'Bid Log'!$AC$2:$AC$402)))</f>
        <v>245293.69999999998</v>
      </c>
      <c r="K16" s="30">
        <f t="array" ref="K16">SUM(IF('Bid Log'!$M$2:$M$402=Tables!$G3,IF('Bid Log'!$O$2:$O$402=Tables!$W10:$BA10,'Bid Log'!$AC$2:$AC$402)))</f>
        <v>122338.5</v>
      </c>
      <c r="L16" s="30">
        <f t="array" ref="L16">SUM(IF('Bid Log'!$M$2:$M$402=Tables!$G3,IF('Bid Log'!$O$2:$O$402=Tables!$W11:$AZ11,'Bid Log'!$AC$2:$AC$402)))</f>
        <v>0</v>
      </c>
      <c r="M16" s="30">
        <f t="array" ref="M16">SUM(IF('Bid Log'!$M$2:$M$402=Tables!$G3,IF('Bid Log'!$O$2:$O$402=Tables!$W12:$BA12,'Bid Log'!$AC$2:$AC$402)))</f>
        <v>81481.3</v>
      </c>
      <c r="N16" s="30">
        <f t="array" ref="N16">SUM(IF('Bid Log'!$M$2:$M$402=Tables!$G3,IF('Bid Log'!$O$2:$O$402=Tables!$W13:$BA13,'Bid Log'!$AC$2:$AC$402)))</f>
        <v>0</v>
      </c>
      <c r="O16" s="10"/>
      <c r="P16" s="10">
        <f>SUM(R16/P7)</f>
        <v>160653.875</v>
      </c>
      <c r="Q16" s="10"/>
      <c r="R16" s="26">
        <f>C16+D16+E16+F16+G16+H16+I16+J16+K16+L16+M16+N16</f>
        <v>1927846.5</v>
      </c>
      <c r="S16" s="96"/>
      <c r="T16" s="76"/>
    </row>
    <row r="17" spans="1:20">
      <c r="A17" s="91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90" t="s">
        <v>177</v>
      </c>
      <c r="B18" s="9"/>
      <c r="C18" s="25">
        <f t="shared" ref="C18:N18" si="2">SUM(C19/C8)</f>
        <v>0.22308466670062627</v>
      </c>
      <c r="D18" s="25">
        <f t="shared" si="2"/>
        <v>0</v>
      </c>
      <c r="E18" s="25">
        <f t="shared" si="2"/>
        <v>0.52006435779982751</v>
      </c>
      <c r="F18" s="25">
        <f t="shared" si="2"/>
        <v>0.20997091958964825</v>
      </c>
      <c r="G18" s="25">
        <f t="shared" si="2"/>
        <v>0.27953713756671211</v>
      </c>
      <c r="H18" s="25">
        <f t="shared" si="2"/>
        <v>0.59356494869663301</v>
      </c>
      <c r="I18" s="25">
        <f t="shared" si="2"/>
        <v>0.28046963908663392</v>
      </c>
      <c r="J18" s="25">
        <f t="shared" si="2"/>
        <v>0.66878544481576097</v>
      </c>
      <c r="K18" s="25">
        <f t="shared" si="2"/>
        <v>0.89807971487963001</v>
      </c>
      <c r="L18" s="25">
        <f t="shared" si="2"/>
        <v>0.72410248375404362</v>
      </c>
      <c r="M18" s="25">
        <f t="shared" si="2"/>
        <v>0.30825738992349899</v>
      </c>
      <c r="N18" s="25">
        <f t="shared" si="2"/>
        <v>0</v>
      </c>
      <c r="O18" s="25">
        <f>SUM(O9)</f>
        <v>0.18</v>
      </c>
      <c r="P18" s="25">
        <f>SUM(P19/P8)</f>
        <v>0.49021544096884195</v>
      </c>
      <c r="Q18" s="25">
        <f>SUM(Q9)</f>
        <v>0.18</v>
      </c>
      <c r="R18" s="25">
        <f>SUM(R19/R8)</f>
        <v>0.49021544096884195</v>
      </c>
      <c r="S18" s="96"/>
    </row>
    <row r="19" spans="1:20" ht="13.5" thickBot="1">
      <c r="A19" s="92" t="s">
        <v>176</v>
      </c>
      <c r="B19" s="87"/>
      <c r="C19" s="88">
        <f t="shared" ref="C19:N19" si="3">SUM(C10+C16)</f>
        <v>902159.3</v>
      </c>
      <c r="D19" s="88">
        <f t="shared" si="3"/>
        <v>0</v>
      </c>
      <c r="E19" s="88">
        <f t="shared" si="3"/>
        <v>2281702.7999999998</v>
      </c>
      <c r="F19" s="88">
        <f t="shared" si="3"/>
        <v>361884.25</v>
      </c>
      <c r="G19" s="88">
        <f t="shared" si="3"/>
        <v>2391610.4500000002</v>
      </c>
      <c r="H19" s="88">
        <f t="shared" si="3"/>
        <v>5131570.2</v>
      </c>
      <c r="I19" s="88">
        <f t="shared" si="3"/>
        <v>800968</v>
      </c>
      <c r="J19" s="88">
        <f t="shared" si="3"/>
        <v>16880693.699999999</v>
      </c>
      <c r="K19" s="88">
        <f t="shared" si="3"/>
        <v>2515325.5</v>
      </c>
      <c r="L19" s="88">
        <f t="shared" si="3"/>
        <v>2273802</v>
      </c>
      <c r="M19" s="88">
        <f t="shared" si="3"/>
        <v>715913.3</v>
      </c>
      <c r="N19" s="88">
        <f t="shared" si="3"/>
        <v>0</v>
      </c>
      <c r="O19" s="88">
        <f>SUM(O10)</f>
        <v>1500000</v>
      </c>
      <c r="P19" s="88">
        <f>SUM(R19/P7)</f>
        <v>2854635.7916666665</v>
      </c>
      <c r="Q19" s="88">
        <f>SUM(Q10)</f>
        <v>18000000</v>
      </c>
      <c r="R19" s="93">
        <f>C19+D19+E19+F19+G19+H19+I19+J19+K19+L19+M19+N19</f>
        <v>34255629.5</v>
      </c>
      <c r="S19" s="97"/>
    </row>
    <row r="48" ht="13.5" thickBot="1"/>
    <row r="49" spans="1:21">
      <c r="A49" s="211"/>
      <c r="B49" s="212"/>
      <c r="C49" s="83" t="s">
        <v>126</v>
      </c>
      <c r="D49" s="83" t="s">
        <v>127</v>
      </c>
      <c r="E49" s="83" t="s">
        <v>128</v>
      </c>
      <c r="F49" s="83" t="s">
        <v>129</v>
      </c>
      <c r="G49" s="83" t="s">
        <v>130</v>
      </c>
      <c r="H49" s="83" t="s">
        <v>131</v>
      </c>
      <c r="I49" s="83" t="s">
        <v>132</v>
      </c>
      <c r="J49" s="83" t="s">
        <v>133</v>
      </c>
      <c r="K49" s="83" t="s">
        <v>134</v>
      </c>
      <c r="L49" s="83" t="s">
        <v>135</v>
      </c>
      <c r="M49" s="83" t="s">
        <v>136</v>
      </c>
      <c r="N49" s="83" t="s">
        <v>137</v>
      </c>
      <c r="O49" s="101" t="str">
        <f>('EST. V.F.'!O5)</f>
        <v>2019 Monthly</v>
      </c>
      <c r="P49" s="101" t="str">
        <f>('EST. V.F.'!P5)</f>
        <v>2019 Monthly</v>
      </c>
      <c r="Q49" s="101" t="str">
        <f>('EST. V.F.'!Q5)</f>
        <v>2019 To Date</v>
      </c>
      <c r="R49" s="101" t="str">
        <f>('EST. V.F.'!R5)</f>
        <v>2019 To Date</v>
      </c>
      <c r="S49" s="101" t="str">
        <f>('EST. V.F.'!S5)</f>
        <v>2018 Annual</v>
      </c>
      <c r="T49" s="98" t="s">
        <v>144</v>
      </c>
      <c r="U49" s="5"/>
    </row>
    <row r="50" spans="1:21">
      <c r="A50" s="213"/>
      <c r="B50" s="214"/>
      <c r="C50" s="7" t="s">
        <v>138</v>
      </c>
      <c r="D50" s="7" t="s">
        <v>138</v>
      </c>
      <c r="E50" s="7" t="s">
        <v>138</v>
      </c>
      <c r="F50" s="7" t="s">
        <v>138</v>
      </c>
      <c r="G50" s="7" t="s">
        <v>138</v>
      </c>
      <c r="H50" s="7" t="s">
        <v>138</v>
      </c>
      <c r="I50" s="7" t="s">
        <v>138</v>
      </c>
      <c r="J50" s="7" t="s">
        <v>138</v>
      </c>
      <c r="K50" s="7" t="s">
        <v>138</v>
      </c>
      <c r="L50" s="7" t="s">
        <v>138</v>
      </c>
      <c r="M50" s="7" t="s">
        <v>138</v>
      </c>
      <c r="N50" s="7" t="s">
        <v>138</v>
      </c>
      <c r="O50" s="7" t="s">
        <v>139</v>
      </c>
      <c r="P50" s="8" t="s">
        <v>149</v>
      </c>
      <c r="Q50" s="8" t="s">
        <v>139</v>
      </c>
      <c r="R50" s="8" t="s">
        <v>138</v>
      </c>
      <c r="S50" s="104" t="s">
        <v>139</v>
      </c>
      <c r="T50" s="98"/>
    </row>
    <row r="51" spans="1:21" ht="15.75">
      <c r="A51" s="209" t="s">
        <v>140</v>
      </c>
      <c r="B51" s="210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05">
        <f>SUM(P7)</f>
        <v>12</v>
      </c>
      <c r="Q51" s="116"/>
      <c r="R51" s="116"/>
      <c r="S51" s="117"/>
      <c r="T51" s="99"/>
    </row>
    <row r="52" spans="1:21">
      <c r="A52" s="91" t="s">
        <v>150</v>
      </c>
      <c r="B52" s="9"/>
      <c r="C52" s="30">
        <f t="array" ref="C52">COUNT(IF('Bid Log'!$M$2:$M$402=Tables!$G3,IF('Bid Log'!$O$2:$O$402=Tables!$W2:$AZ2,'Bid Log'!$A$2:$A$402)))</f>
        <v>8</v>
      </c>
      <c r="D52" s="30">
        <f t="array" ref="D52">COUNT(IF('Bid Log'!$M$2:$M$402=Tables!$G3,IF('Bid Log'!$O$2:$O$402=Tables!$W3:$BA3,'Bid Log'!$A$2:$A$402)))</f>
        <v>8</v>
      </c>
      <c r="E52" s="30">
        <f t="array" ref="E52">COUNT(IF('Bid Log'!$M$2:$M$402=Tables!$G3,IF('Bid Log'!$O$2:$O$402=Tables!$W4:$AZ4,'Bid Log'!$A$2:$A$402)))</f>
        <v>12</v>
      </c>
      <c r="F52" s="30">
        <f t="array" ref="F52">COUNT(IF('Bid Log'!$M$2:$M$402=Tables!$G3,IF('Bid Log'!$O$2:$O$402=Tables!$W5:$BA5,'Bid Log'!$A$2:$A$402)))</f>
        <v>10</v>
      </c>
      <c r="G52" s="30">
        <f t="array" ref="G52">COUNT(IF('Bid Log'!$M$2:$M$402=Tables!$G3,IF('Bid Log'!$O$2:$O$402=Tables!$W6:$BA6,'Bid Log'!$A$2:$A$402)))</f>
        <v>11</v>
      </c>
      <c r="H52" s="30">
        <f t="array" ref="H52">COUNT(IF('Bid Log'!$M$2:$M$402=Tables!$G3,IF('Bid Log'!$O$2:$O$402=Tables!$W7:$AX7,'Bid Log'!$A$2:$A$402)))</f>
        <v>9</v>
      </c>
      <c r="I52" s="30">
        <f t="array" ref="I52">COUNT(IF('Bid Log'!$M$2:$M$402=Tables!$G3,IF('Bid Log'!$O$2:$O$402=Tables!$W8:$BA8,'Bid Log'!$A$2:$A$402)))</f>
        <v>8</v>
      </c>
      <c r="J52" s="30">
        <f t="array" ref="J52">COUNT(IF('Bid Log'!$M$2:$M$402=Tables!$G3,IF('Bid Log'!$O$2:$O$402=Tables!$W9:$AZ9,'Bid Log'!$A$2:$A$402)))</f>
        <v>5</v>
      </c>
      <c r="K52" s="30">
        <f t="array" ref="K52">COUNT(IF('Bid Log'!$M$2:$M$402=Tables!$G3,IF('Bid Log'!$O$2:$O$402=Tables!$W10:$BA10,'Bid Log'!$A$2:$A$402)))</f>
        <v>9</v>
      </c>
      <c r="L52" s="30">
        <f t="array" ref="L52">COUNT(IF('Bid Log'!$M$2:$M$402=Tables!$G3,IF('Bid Log'!$O$2:$O$402=Tables!$W11:$AZ11,'Bid Log'!$A$2:$A$402)))</f>
        <v>8</v>
      </c>
      <c r="M52" s="30">
        <f t="array" ref="M52">COUNT(IF('Bid Log'!$M$2:$M$402=Tables!$G3,IF('Bid Log'!$O$2:$O$402=Tables!$W12:$BA12,'Bid Log'!$A$2:$A$402)))</f>
        <v>11</v>
      </c>
      <c r="N52" s="30">
        <f t="array" ref="N52">COUNT(IF('Bid Log'!$M$2:$M$402=Tables!$G3,IF('Bid Log'!$O$2:$O$402=Tables!$W13:$BA13,'Bid Log'!$A$2:$A$402)))</f>
        <v>5</v>
      </c>
      <c r="O52" s="26">
        <f>SUM(S52/12)</f>
        <v>17.777777777777775</v>
      </c>
      <c r="P52" s="26">
        <f>SUM(R52/P$7)</f>
        <v>8.6666666666666661</v>
      </c>
      <c r="Q52" s="26">
        <f>SUM(O52*P$7)</f>
        <v>213.33333333333331</v>
      </c>
      <c r="R52" s="26">
        <f>C52+D52+E52+F52+G52+H52+I52+J52+K52+L52+M52+N52</f>
        <v>104</v>
      </c>
      <c r="S52" s="106">
        <f>SUM(S54/S53)</f>
        <v>213.33333333333331</v>
      </c>
      <c r="T52" s="118" t="e">
        <f>SUM(R52+#REF!)</f>
        <v>#REF!</v>
      </c>
    </row>
    <row r="53" spans="1:21">
      <c r="A53" s="91" t="s">
        <v>151</v>
      </c>
      <c r="B53" s="9"/>
      <c r="C53" s="119">
        <f t="shared" ref="C53:R53" si="4">SUM(C54/C52)</f>
        <v>0.25</v>
      </c>
      <c r="D53" s="119">
        <f t="shared" si="4"/>
        <v>0</v>
      </c>
      <c r="E53" s="119">
        <f t="shared" si="4"/>
        <v>0.16666666666666666</v>
      </c>
      <c r="F53" s="119">
        <f t="shared" si="4"/>
        <v>0.2</v>
      </c>
      <c r="G53" s="119">
        <f t="shared" si="4"/>
        <v>0.18181818181818182</v>
      </c>
      <c r="H53" s="119">
        <f t="shared" si="4"/>
        <v>0.22222222222222221</v>
      </c>
      <c r="I53" s="119">
        <f t="shared" si="4"/>
        <v>0.125</v>
      </c>
      <c r="J53" s="119">
        <f t="shared" si="4"/>
        <v>0.2</v>
      </c>
      <c r="K53" s="119">
        <f t="shared" si="4"/>
        <v>0.33333333333333331</v>
      </c>
      <c r="L53" s="119">
        <f t="shared" si="4"/>
        <v>0.125</v>
      </c>
      <c r="M53" s="119">
        <f t="shared" si="4"/>
        <v>0.18181818181818182</v>
      </c>
      <c r="N53" s="119">
        <f t="shared" si="4"/>
        <v>0</v>
      </c>
      <c r="O53" s="119">
        <f t="shared" si="4"/>
        <v>0.45000000000000007</v>
      </c>
      <c r="P53" s="119">
        <f t="shared" si="4"/>
        <v>0.1730769230769231</v>
      </c>
      <c r="Q53" s="119">
        <f t="shared" si="4"/>
        <v>0.45000000000000007</v>
      </c>
      <c r="R53" s="119">
        <f t="shared" si="4"/>
        <v>0.17307692307692307</v>
      </c>
      <c r="S53" s="107">
        <v>0.45</v>
      </c>
      <c r="T53" s="120" t="e">
        <f t="array" ref="T53">SUM(T54/T52)</f>
        <v>#REF!</v>
      </c>
    </row>
    <row r="54" spans="1:21" s="2" customFormat="1" ht="13.5" thickBot="1">
      <c r="A54" s="92" t="s">
        <v>174</v>
      </c>
      <c r="B54" s="108"/>
      <c r="C54" s="109">
        <f t="array" ref="C54">COUNT(IF('Bid Log'!$AA$2:$AA$402=Tables!$J$3,IF('Bid Log'!$M$2:$M$402=Tables!$G3,IF('Bid Log'!$O$2:$O$402=Tables!$W2:$AZ2,'Bid Log'!$A$2:$A$402))))</f>
        <v>2</v>
      </c>
      <c r="D54" s="109">
        <f t="array" ref="D54">COUNT(IF('Bid Log'!$AA$2:$AA$402=Tables!$J$3,IF('Bid Log'!$M$2:$M$402=Tables!$G3,IF('Bid Log'!$O$2:$O$402=Tables!$W3:$BA3,'Bid Log'!$A$2:$A$402))))</f>
        <v>0</v>
      </c>
      <c r="E54" s="109">
        <f t="array" ref="E54">COUNT(IF('Bid Log'!$AA$2:$AA$402=Tables!$J$3,IF('Bid Log'!$M$2:$M$402=Tables!$G3,IF('Bid Log'!$O$2:$O$402=Tables!$W4:$AZ4,'Bid Log'!$A$2:$A$402))))</f>
        <v>2</v>
      </c>
      <c r="F54" s="109">
        <f t="array" ref="F54">COUNT(IF('Bid Log'!$AA$2:$AA$402=Tables!$J$3,IF('Bid Log'!$M$2:$M$402=Tables!$G3,IF('Bid Log'!$O$2:$O$402=Tables!$W5:$BA5,'Bid Log'!$A$2:$A$402))))</f>
        <v>2</v>
      </c>
      <c r="G54" s="109">
        <f t="array" ref="G54">COUNT(IF('Bid Log'!$AA$2:$AA$402=Tables!$J$3,IF('Bid Log'!$M$2:$M$402=Tables!$G3,IF('Bid Log'!$O$2:$O$402=Tables!$W6:$BA6,'Bid Log'!$A$2:$A$402))))</f>
        <v>2</v>
      </c>
      <c r="H54" s="109">
        <f t="array" ref="H54">COUNT(IF('Bid Log'!$AA$2:$AA$402=Tables!$J$3,IF('Bid Log'!$M$2:$M$402=Tables!$G3,IF('Bid Log'!$O$2:$O$402=Tables!$W7:$AX7,'Bid Log'!$A$2:$A$402))))</f>
        <v>2</v>
      </c>
      <c r="I54" s="109">
        <f t="array" ref="I54">COUNT(IF('Bid Log'!$AA$2:$AA$402=Tables!$J$3,IF('Bid Log'!$M$2:$M$402=Tables!$G3,IF('Bid Log'!$O$2:$O$402=Tables!$W8:$BA8,'Bid Log'!$A$2:$A$402))))</f>
        <v>1</v>
      </c>
      <c r="J54" s="109">
        <f t="array" ref="J54">COUNT(IF('Bid Log'!$AA$2:$AA$402=Tables!$J$3,IF('Bid Log'!$M$2:$M$402=Tables!$G3,IF('Bid Log'!$O$2:$O$402=Tables!$W9:$AZ9,'Bid Log'!$A$2:$A$402))))</f>
        <v>1</v>
      </c>
      <c r="K54" s="109">
        <f t="array" ref="K54">COUNT(IF('Bid Log'!$AA$2:$AA$402=Tables!$J$3,IF('Bid Log'!$M$2:$M$402=Tables!$G3,IF('Bid Log'!$O$2:$O$402=Tables!$W10:$BA10,'Bid Log'!$A$2:$A$402))))</f>
        <v>3</v>
      </c>
      <c r="L54" s="109">
        <f t="array" ref="L54">COUNT(IF('Bid Log'!$AA$2:$AA$402=Tables!$J$3,IF('Bid Log'!$M$2:$M$402=Tables!$G3,IF('Bid Log'!$O$2:$O$402=Tables!$W11:$AZ11,'Bid Log'!$A$2:$A$402))))</f>
        <v>1</v>
      </c>
      <c r="M54" s="109">
        <f t="array" ref="M54">COUNT(IF('Bid Log'!$AA$2:$AA$402=Tables!$J$3,IF('Bid Log'!$M$2:$M$402=Tables!$G3,IF('Bid Log'!$O$2:$O$402=Tables!$W12:$BA12,'Bid Log'!$A$2:$A$402))))</f>
        <v>2</v>
      </c>
      <c r="N54" s="109">
        <f t="array" ref="N54">COUNT(IF('Bid Log'!$AA$2:$AA$402=Tables!$J$3,IF('Bid Log'!$M$2:$M$402=Tables!$G3,IF('Bid Log'!$O$2:$O$402=Tables!$W13:$BA13,'Bid Log'!$A$2:$A$402))))</f>
        <v>0</v>
      </c>
      <c r="O54" s="93">
        <f>SUM(S54/12)</f>
        <v>8</v>
      </c>
      <c r="P54" s="93">
        <f>SUM(R54/P$7)</f>
        <v>1.5</v>
      </c>
      <c r="Q54" s="93">
        <f>SUM(O54*P51)</f>
        <v>96</v>
      </c>
      <c r="R54" s="93">
        <f>C54+D54+E54+F54+G54+H54+I54+J54+K54+L54+M54+N54</f>
        <v>18</v>
      </c>
      <c r="S54" s="110">
        <v>96</v>
      </c>
      <c r="T54" s="118" t="e">
        <f>SUM(R54+#REF!)</f>
        <v>#REF!</v>
      </c>
    </row>
    <row r="55" spans="1:21" s="2" customFormat="1">
      <c r="A55" s="24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8"/>
      <c r="P55" s="78"/>
      <c r="Q55" s="78"/>
      <c r="R55" s="78"/>
      <c r="S55" s="79"/>
      <c r="T55" s="118"/>
    </row>
    <row r="56" spans="1:21" ht="13.5" thickBot="1">
      <c r="A56" s="74"/>
      <c r="B56" s="74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18"/>
    </row>
    <row r="57" spans="1:21" ht="15.75">
      <c r="A57" s="89" t="s">
        <v>178</v>
      </c>
      <c r="B57" s="71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</row>
    <row r="58" spans="1:21" s="2" customFormat="1">
      <c r="A58" s="91" t="s">
        <v>152</v>
      </c>
      <c r="B58" s="31"/>
      <c r="C58" s="30">
        <f t="array" ref="C58">COUNT(IF('Bid Log'!$AA$2:$AA$402=Tables!$J$5,IF('Bid Log'!$M$2:$M$402=Tables!$G3,IF('Bid Log'!$O$2:$O$402=Tables!$W2:$AZ2,'Bid Log'!$A$2:$A$402))))</f>
        <v>4</v>
      </c>
      <c r="D58" s="30">
        <f t="array" ref="D58">COUNT(IF('Bid Log'!$AA$2:$AA$402=Tables!$J$5,IF('Bid Log'!$M$2:$M$402=Tables!$G3,IF('Bid Log'!$O$2:$O$402=Tables!$W3:$BA3,'Bid Log'!$A$2:$A$402))))</f>
        <v>7</v>
      </c>
      <c r="E58" s="30">
        <f t="array" ref="E58">COUNT(IF('Bid Log'!$AA$2:$AA$402=Tables!$J$5,IF('Bid Log'!$M$2:$M$402=Tables!$G3,IF('Bid Log'!$O$2:$O$402=Tables!$W4:$AZ4,'Bid Log'!$A$2:$A$402))))</f>
        <v>6</v>
      </c>
      <c r="F58" s="30">
        <f t="array" ref="F58">COUNT(IF('Bid Log'!$AA$2:$AA$402=Tables!$J$5,IF('Bid Log'!$M$2:$M$402=Tables!$G3,IF('Bid Log'!$O$2:$O$402=Tables!$W5:$BA5,'Bid Log'!$A$2:$A$402))))</f>
        <v>5</v>
      </c>
      <c r="G58" s="30">
        <f t="array" ref="G58">COUNT(IF('Bid Log'!$AA$2:$AA$402=Tables!$J$5,IF('Bid Log'!$M$2:$M$402=Tables!$G3,IF('Bid Log'!$O$2:$O$402=Tables!$W6:$BA6,'Bid Log'!$A$2:$A$402))))</f>
        <v>6</v>
      </c>
      <c r="H58" s="30">
        <f t="array" ref="H58">COUNT(IF('Bid Log'!$AA$2:$AA$402=Tables!$J$5,IF('Bid Log'!$M$2:$M$402=Tables!$G3,IF('Bid Log'!$O$2:$O$402=Tables!$W7:$AX7,'Bid Log'!$A$2:$A$402))))</f>
        <v>5</v>
      </c>
      <c r="I58" s="30">
        <f t="array" ref="I58">COUNT(IF('Bid Log'!$AA$2:$AA$402=Tables!$J$5,IF('Bid Log'!$M$2:$M$402=Tables!$G3,IF('Bid Log'!$O$2:$O$402=Tables!$W8:$BA8,'Bid Log'!$A$2:$A$402))))</f>
        <v>5</v>
      </c>
      <c r="J58" s="30">
        <f t="array" ref="J58">COUNT(IF('Bid Log'!$AA$2:$AA$402=Tables!$J$5,IF('Bid Log'!$M$2:$M$402=Tables!$G3,IF('Bid Log'!$O$2:$O$402=Tables!$W9:$AZ9,'Bid Log'!$A$2:$A$402))))</f>
        <v>4</v>
      </c>
      <c r="K58" s="30">
        <f t="array" ref="K58">COUNT(IF('Bid Log'!$AA$2:$AA$402=Tables!$J$5,IF('Bid Log'!$M$2:$M$402=Tables!$G3,IF('Bid Log'!$O$2:$O$402=Tables!$W10:$BA10,'Bid Log'!$A$2:$A$402))))</f>
        <v>2</v>
      </c>
      <c r="L58" s="30">
        <f t="array" ref="L58">COUNT(IF('Bid Log'!$AA$2:$AA$402=Tables!$J$5,IF('Bid Log'!$M$2:$M$402=Tables!$G3,IF('Bid Log'!$O$2:$O$402=Tables!$W11:$AZ11,'Bid Log'!$A$2:$A$402))))</f>
        <v>4</v>
      </c>
      <c r="M58" s="30">
        <f t="array" ref="M58">COUNT(IF('Bid Log'!$AA$2:$AA$402=Tables!$J$5,IF('Bid Log'!$M$2:$M$402=Tables!$G3,IF('Bid Log'!$O$2:$O$402=Tables!$W12:$BA12,'Bid Log'!$A$2:$A$402))))</f>
        <v>4</v>
      </c>
      <c r="N58" s="30">
        <f t="array" ref="N58">COUNT(IF('Bid Log'!$AA$2:$AA$402=Tables!$J$5,IF('Bid Log'!$M$2:$M$402=Tables!$G3,IF('Bid Log'!$O$2:$O$402=Tables!$W13:$BA13,'Bid Log'!$A$2:$A$402))))</f>
        <v>2</v>
      </c>
      <c r="O58" s="26"/>
      <c r="P58" s="26"/>
      <c r="Q58" s="26"/>
      <c r="R58" s="26">
        <f>C58+D58+E58+F58+G58+H58+I58+J58+K58+L58+M58+N58</f>
        <v>54</v>
      </c>
      <c r="S58" s="95"/>
      <c r="T58" s="118" t="e">
        <f>SUM(R58+#REF!)</f>
        <v>#REF!</v>
      </c>
    </row>
    <row r="59" spans="1:21">
      <c r="A59" s="90" t="s">
        <v>175</v>
      </c>
      <c r="B59" s="9"/>
      <c r="C59" s="119">
        <f t="shared" ref="C59:N59" si="5">SUM(C60/C58)</f>
        <v>0</v>
      </c>
      <c r="D59" s="119">
        <f t="shared" si="5"/>
        <v>0</v>
      </c>
      <c r="E59" s="119">
        <f t="shared" si="5"/>
        <v>0</v>
      </c>
      <c r="F59" s="119">
        <f t="shared" si="5"/>
        <v>0</v>
      </c>
      <c r="G59" s="119">
        <f t="shared" si="5"/>
        <v>0</v>
      </c>
      <c r="H59" s="119">
        <f t="shared" si="5"/>
        <v>0</v>
      </c>
      <c r="I59" s="119">
        <f t="shared" si="5"/>
        <v>0</v>
      </c>
      <c r="J59" s="119">
        <f t="shared" si="5"/>
        <v>0</v>
      </c>
      <c r="K59" s="119">
        <f t="shared" si="5"/>
        <v>0</v>
      </c>
      <c r="L59" s="119">
        <f t="shared" si="5"/>
        <v>0</v>
      </c>
      <c r="M59" s="119">
        <f t="shared" si="5"/>
        <v>0</v>
      </c>
      <c r="N59" s="119">
        <f t="shared" si="5"/>
        <v>0</v>
      </c>
      <c r="O59" s="116"/>
      <c r="P59" s="119">
        <f>SUM(P60/P52)</f>
        <v>0</v>
      </c>
      <c r="Q59" s="116"/>
      <c r="R59" s="119">
        <f>SUM(R60/R58)</f>
        <v>0</v>
      </c>
      <c r="S59" s="117"/>
    </row>
    <row r="60" spans="1:21">
      <c r="A60" s="90" t="s">
        <v>179</v>
      </c>
      <c r="B60" s="9"/>
      <c r="C60" s="30">
        <f t="array" ref="C60">SUM(IF('Bid Log'!$M$2:$M$402=Tables!$G3,IF('Bid Log'!$O$2:$O$402=Tables!$W27:$AZ27,'Bid Log'!$AC$2:$AC$402)))</f>
        <v>0</v>
      </c>
      <c r="D60" s="30">
        <f t="array" ref="D60">SUM(IF('Bid Log'!$M$2:$M$402=Tables!$G3,IF('Bid Log'!$O$2:$O$402=Tables!$W28:$BA28,'Bid Log'!$AC$2:$AC$402)))</f>
        <v>0</v>
      </c>
      <c r="E60" s="30">
        <f t="array" ref="E60">SUM(IF('Bid Log'!$M$2:$M$402=Tables!$G3,IF('Bid Log'!$O$2:$O$402=Tables!$W29:$AZ29,'Bid Log'!$AC$2:$AC$402)))</f>
        <v>0</v>
      </c>
      <c r="F60" s="30">
        <f t="array" ref="F60">SUM(IF('Bid Log'!$M$2:$M$402=Tables!$G3,IF('Bid Log'!$O$2:$O$402=Tables!$W31:$BA31,'Bid Log'!$AC$2:$AC$402)))</f>
        <v>0</v>
      </c>
      <c r="G60" s="30">
        <f t="array" ref="G60">SUM(IF('Bid Log'!$M$2:$M$402=Tables!$G3,IF('Bid Log'!$O$2:$O$402=Tables!$W32:$BA32,'Bid Log'!$AC$2:$AC$402)))</f>
        <v>0</v>
      </c>
      <c r="H60" s="30">
        <f t="array" ref="H60">SUM(IF('Bid Log'!$M$2:$M$402=Tables!$G3,IF('Bid Log'!$O$2:$O$402=Tables!$W34:$AX34,'Bid Log'!$AC$2:$AC$402)))</f>
        <v>0</v>
      </c>
      <c r="I60" s="30">
        <f t="array" ref="I60">SUM(IF('Bid Log'!$M$2:$M$402=Tables!$G3,IF('Bid Log'!$O$2:$O$402=Tables!$W35:$BA35,'Bid Log'!$AC$2:$AC$402)))</f>
        <v>0</v>
      </c>
      <c r="J60" s="30">
        <f t="array" ref="J60">SUM(IF('Bid Log'!$M$2:$M$402=Tables!$G3,IF('Bid Log'!$O$2:$O$402=Tables!$W36:$AZ36,'Bid Log'!$AC$2:$AC$402)))</f>
        <v>0</v>
      </c>
      <c r="K60" s="30">
        <f t="array" ref="K60">SUM(IF('Bid Log'!$M$2:$M$402=Tables!$G3,IF('Bid Log'!$O$2:$O$402=Tables!$W37:$BA37,'Bid Log'!$AC$2:$AC$402)))</f>
        <v>0</v>
      </c>
      <c r="L60" s="30">
        <f t="array" ref="L60">SUM(IF('Bid Log'!$M$2:$M$402=Tables!$G3,IF('Bid Log'!$O$2:$O$402=Tables!$W38:$AZ38,'Bid Log'!$AC$2:$AC$402)))</f>
        <v>0</v>
      </c>
      <c r="M60" s="30">
        <f t="array" ref="M60">SUM(IF('Bid Log'!$M$2:$M$402=Tables!$G3,IF('Bid Log'!$O$2:$O$402=Tables!$W40:$BA40,'Bid Log'!$AC$2:$AC$402)))</f>
        <v>0</v>
      </c>
      <c r="N60" s="30">
        <f t="array" ref="N60">SUM(IF('Bid Log'!$M$2:$M$402=Tables!$G3,IF('Bid Log'!$O$2:$O$402=Tables!$W43:$BA43,'Bid Log'!$AC$2:$AC$402)))</f>
        <v>0</v>
      </c>
      <c r="O60" s="116"/>
      <c r="P60" s="116">
        <f>SUM(R60/P51)</f>
        <v>0</v>
      </c>
      <c r="Q60" s="116"/>
      <c r="R60" s="26">
        <f>C60+D60+E60+F60+G60+H60+I60+J60+K60+L60+M60+N60</f>
        <v>0</v>
      </c>
      <c r="S60" s="117"/>
      <c r="T60" s="118"/>
    </row>
    <row r="61" spans="1:21">
      <c r="A61" s="91"/>
      <c r="B61" s="9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7"/>
      <c r="T61" s="118"/>
    </row>
    <row r="62" spans="1:21">
      <c r="A62" s="90" t="s">
        <v>177</v>
      </c>
      <c r="B62" s="9"/>
      <c r="C62" s="119">
        <f t="shared" ref="C62:N62" si="6">SUM(C63/C52)</f>
        <v>0.25</v>
      </c>
      <c r="D62" s="119">
        <f t="shared" si="6"/>
        <v>0</v>
      </c>
      <c r="E62" s="119">
        <f t="shared" si="6"/>
        <v>0.16666666666666666</v>
      </c>
      <c r="F62" s="119">
        <f t="shared" si="6"/>
        <v>0.2</v>
      </c>
      <c r="G62" s="119">
        <f t="shared" si="6"/>
        <v>0.18181818181818182</v>
      </c>
      <c r="H62" s="119">
        <f t="shared" si="6"/>
        <v>0.22222222222222221</v>
      </c>
      <c r="I62" s="119">
        <f t="shared" si="6"/>
        <v>0.125</v>
      </c>
      <c r="J62" s="119">
        <f t="shared" si="6"/>
        <v>0.2</v>
      </c>
      <c r="K62" s="119">
        <f t="shared" si="6"/>
        <v>0.33333333333333331</v>
      </c>
      <c r="L62" s="119">
        <f t="shared" si="6"/>
        <v>0.125</v>
      </c>
      <c r="M62" s="119">
        <f t="shared" si="6"/>
        <v>0.18181818181818182</v>
      </c>
      <c r="N62" s="119">
        <f t="shared" si="6"/>
        <v>0</v>
      </c>
      <c r="O62" s="119">
        <f>SUM(O53)</f>
        <v>0.45000000000000007</v>
      </c>
      <c r="P62" s="119">
        <f>SUM(P63/P52)</f>
        <v>0.1730769230769231</v>
      </c>
      <c r="Q62" s="119">
        <f>SUM(Q53)</f>
        <v>0.45000000000000007</v>
      </c>
      <c r="R62" s="119">
        <f>SUM(R63/R52)</f>
        <v>0.17307692307692307</v>
      </c>
      <c r="S62" s="117"/>
    </row>
    <row r="63" spans="1:21" ht="13.5" thickBot="1">
      <c r="A63" s="92" t="s">
        <v>176</v>
      </c>
      <c r="B63" s="87"/>
      <c r="C63" s="124">
        <f t="shared" ref="C63:N63" si="7">SUM(C54+C60)</f>
        <v>2</v>
      </c>
      <c r="D63" s="124">
        <f t="shared" si="7"/>
        <v>0</v>
      </c>
      <c r="E63" s="124">
        <f t="shared" si="7"/>
        <v>2</v>
      </c>
      <c r="F63" s="124">
        <f t="shared" si="7"/>
        <v>2</v>
      </c>
      <c r="G63" s="124">
        <f t="shared" si="7"/>
        <v>2</v>
      </c>
      <c r="H63" s="124">
        <f t="shared" si="7"/>
        <v>2</v>
      </c>
      <c r="I63" s="124">
        <f t="shared" si="7"/>
        <v>1</v>
      </c>
      <c r="J63" s="124">
        <f t="shared" si="7"/>
        <v>1</v>
      </c>
      <c r="K63" s="124">
        <f t="shared" si="7"/>
        <v>3</v>
      </c>
      <c r="L63" s="124">
        <f t="shared" si="7"/>
        <v>1</v>
      </c>
      <c r="M63" s="124">
        <f t="shared" si="7"/>
        <v>2</v>
      </c>
      <c r="N63" s="124">
        <f t="shared" si="7"/>
        <v>0</v>
      </c>
      <c r="O63" s="124">
        <f>SUM(O54)</f>
        <v>8</v>
      </c>
      <c r="P63" s="124">
        <f>SUM(R63/P51)</f>
        <v>1.5</v>
      </c>
      <c r="Q63" s="124">
        <f>SUM(Q54)</f>
        <v>96</v>
      </c>
      <c r="R63" s="93">
        <f>C63+D63+E63+F63+G63+H63+I63+J63+K63+L63+M63+N63</f>
        <v>18</v>
      </c>
      <c r="S63" s="125"/>
    </row>
  </sheetData>
  <mergeCells count="10">
    <mergeCell ref="A49:B49"/>
    <mergeCell ref="A50:B50"/>
    <mergeCell ref="A51:B51"/>
    <mergeCell ref="A1:S1"/>
    <mergeCell ref="A2:S2"/>
    <mergeCell ref="A5:B5"/>
    <mergeCell ref="A7:B7"/>
    <mergeCell ref="A6:B6"/>
    <mergeCell ref="A3:S3"/>
    <mergeCell ref="A4:S4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U62"/>
  <sheetViews>
    <sheetView workbookViewId="0">
      <selection activeCell="S10" sqref="S10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206" t="s">
        <v>125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spans="1:20" ht="15.75">
      <c r="A2" s="207" t="s">
        <v>155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</row>
    <row r="3" spans="1:20" ht="15.75">
      <c r="A3" s="207" t="s">
        <v>32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</row>
    <row r="4" spans="1:20" ht="13.5" thickBot="1">
      <c r="A4" s="208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</row>
    <row r="5" spans="1:20">
      <c r="A5" s="211"/>
      <c r="B5" s="212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84" t="str">
        <f>('EST. V.F.'!O5)</f>
        <v>2019 Monthly</v>
      </c>
      <c r="P5" s="84" t="str">
        <f>('EST. V.F.'!P5)</f>
        <v>2019 Monthly</v>
      </c>
      <c r="Q5" s="84" t="str">
        <f>('EST. V.F.'!Q5)</f>
        <v>2019 To Date</v>
      </c>
      <c r="R5" s="84" t="str">
        <f>('EST. V.F.'!R5)</f>
        <v>2019 To Date</v>
      </c>
      <c r="S5" s="84" t="str">
        <f>('EST. V.F.'!S5)</f>
        <v>2018 Annual</v>
      </c>
      <c r="T5" s="98" t="s">
        <v>144</v>
      </c>
    </row>
    <row r="6" spans="1:20">
      <c r="A6" s="213"/>
      <c r="B6" s="214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0" ht="15.75">
      <c r="A7" s="209" t="s">
        <v>140</v>
      </c>
      <c r="B7" s="2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SUM('EST. V.F.'!P7)</f>
        <v>12</v>
      </c>
      <c r="Q7" s="10"/>
      <c r="R7" s="10"/>
      <c r="S7" s="96"/>
      <c r="T7" s="99"/>
    </row>
    <row r="8" spans="1:20">
      <c r="A8" s="91" t="s">
        <v>150</v>
      </c>
      <c r="B8" s="9"/>
      <c r="C8" s="30">
        <f t="array" ref="C8">SUM(IF('Bid Log'!$M$2:$M$402=Tables!$G4,IF('Bid Log'!$O$2:$O$402=Tables!$W2:$AZ2,'Bid Log'!$P$2:$P$402)))</f>
        <v>0</v>
      </c>
      <c r="D8" s="30">
        <f t="array" ref="D8">SUM(IF('Bid Log'!$M$2:$M$402=Tables!$G4,IF('Bid Log'!$O$2:$O$402=Tables!$W3:$BA3,'Bid Log'!$P$2:$P$402)))</f>
        <v>453380</v>
      </c>
      <c r="E8" s="30">
        <f t="array" ref="E8">SUM(IF('Bid Log'!$M$2:$M$402=Tables!$G4,IF('Bid Log'!$O$2:$O$402=Tables!$W4:$AZ4,'Bid Log'!$P$2:$P$402)))</f>
        <v>0</v>
      </c>
      <c r="F8" s="30">
        <f t="array" ref="F8">SUM(IF('Bid Log'!$M$2:$M$402=Tables!$G4,IF('Bid Log'!$O$2:$O$402=Tables!$W5:$BA5,'Bid Log'!$P$2:$P$402)))</f>
        <v>0</v>
      </c>
      <c r="G8" s="30">
        <f t="array" ref="G8">SUM(IF('Bid Log'!$M$2:$M$402=Tables!$G4,IF('Bid Log'!$O$2:$O$402=Tables!$W6:$BA6,'Bid Log'!$P$2:$P$402)))</f>
        <v>44025</v>
      </c>
      <c r="H8" s="30">
        <f t="array" ref="H8">SUM(IF('Bid Log'!$M$2:$M$402=Tables!$G4,IF('Bid Log'!$O$2:$O$402=Tables!$W7:$AX7,'Bid Log'!$P$2:$P$402)))</f>
        <v>41055</v>
      </c>
      <c r="I8" s="30">
        <f t="array" ref="I8">SUM(IF('Bid Log'!$M$2:$M$402=Tables!$G4,IF('Bid Log'!$O$2:$O$402=Tables!$W8:$BA8,'Bid Log'!$P$2:$P$402)))</f>
        <v>0</v>
      </c>
      <c r="J8" s="30">
        <f t="array" ref="J8">SUM(IF('Bid Log'!$M$2:$M$402=Tables!$G4,IF('Bid Log'!$O$2:$O$402=Tables!$W9:$AZ9,'Bid Log'!$P$2:$P$402)))</f>
        <v>34000</v>
      </c>
      <c r="K8" s="30">
        <f t="array" ref="K8">SUM(IF('Bid Log'!$M$2:$M$402=Tables!$G4,IF('Bid Log'!$O$2:$O$402=Tables!$W10:$BA10,'Bid Log'!$P$2:$P$402)))</f>
        <v>0</v>
      </c>
      <c r="L8" s="30">
        <f t="array" ref="L8">SUM(IF('Bid Log'!$M$2:$M$402=Tables!$G4,IF('Bid Log'!$O$2:$O$402=Tables!$W11:$AZ11,'Bid Log'!$P$2:$P$402)))</f>
        <v>0</v>
      </c>
      <c r="M8" s="30">
        <f t="array" ref="M8">SUM(IF('Bid Log'!$M$2:$M$402=Tables!$G4,IF('Bid Log'!$O$2:$O$402=Tables!$W12:$BA12,'Bid Log'!$P$2:$P$402)))</f>
        <v>0</v>
      </c>
      <c r="N8" s="30">
        <f t="array" ref="N8">SUM(IF('Bid Log'!$M$2:$M$402=Tables!$G4,IF('Bid Log'!$O$2:$O$402=Tables!$W13:$BA13,'Bid Log'!$P$2:$P$402)))</f>
        <v>0</v>
      </c>
      <c r="O8" s="26">
        <f>SUM(S8/12)</f>
        <v>666666.66666666663</v>
      </c>
      <c r="P8" s="26">
        <f>SUM(R8/P$7)</f>
        <v>47705</v>
      </c>
      <c r="Q8" s="26">
        <f>SUM(O8*P$7)</f>
        <v>8000000</v>
      </c>
      <c r="R8" s="26">
        <f>C8+D8+E8+F8+G8+H8+I8+J8+K8+L8+M8+N8</f>
        <v>572460</v>
      </c>
      <c r="S8" s="106">
        <f>SUM(S10/S9)</f>
        <v>8000000</v>
      </c>
      <c r="T8" s="76" t="e">
        <f>SUM(R8+#REF!)</f>
        <v>#REF!</v>
      </c>
    </row>
    <row r="9" spans="1:20">
      <c r="A9" s="91" t="s">
        <v>151</v>
      </c>
      <c r="B9" s="9"/>
      <c r="C9" s="25" t="e">
        <f t="shared" ref="C9:R9" si="0">SUM(C10/C8)</f>
        <v>#DIV/0!</v>
      </c>
      <c r="D9" s="25">
        <f t="shared" si="0"/>
        <v>0</v>
      </c>
      <c r="E9" s="25" t="e">
        <f t="shared" si="0"/>
        <v>#DIV/0!</v>
      </c>
      <c r="F9" s="25" t="e">
        <f t="shared" si="0"/>
        <v>#DIV/0!</v>
      </c>
      <c r="G9" s="25">
        <f t="shared" si="0"/>
        <v>0</v>
      </c>
      <c r="H9" s="25">
        <f t="shared" si="0"/>
        <v>0</v>
      </c>
      <c r="I9" s="25" t="e">
        <f t="shared" si="0"/>
        <v>#DIV/0!</v>
      </c>
      <c r="J9" s="25">
        <f t="shared" si="0"/>
        <v>0</v>
      </c>
      <c r="K9" s="25" t="e">
        <f t="shared" si="0"/>
        <v>#DIV/0!</v>
      </c>
      <c r="L9" s="25" t="e">
        <f t="shared" si="0"/>
        <v>#DIV/0!</v>
      </c>
      <c r="M9" s="25" t="e">
        <f t="shared" si="0"/>
        <v>#DIV/0!</v>
      </c>
      <c r="N9" s="25" t="e">
        <f t="shared" si="0"/>
        <v>#DIV/0!</v>
      </c>
      <c r="O9" s="25">
        <f t="shared" si="0"/>
        <v>0.25</v>
      </c>
      <c r="P9" s="25">
        <f t="shared" si="0"/>
        <v>0</v>
      </c>
      <c r="Q9" s="25">
        <f t="shared" si="0"/>
        <v>0.25</v>
      </c>
      <c r="R9" s="25">
        <f t="shared" si="0"/>
        <v>0</v>
      </c>
      <c r="S9" s="107">
        <v>0.25</v>
      </c>
      <c r="T9" s="100" t="e">
        <f t="array" ref="T9">SUM(T10/T8)</f>
        <v>#REF!</v>
      </c>
    </row>
    <row r="10" spans="1:20" ht="13.5" thickBot="1">
      <c r="A10" s="92" t="s">
        <v>174</v>
      </c>
      <c r="B10" s="87"/>
      <c r="C10" s="109">
        <f t="array" ref="C10">SUM(IF('Bid Log'!$AA$2:$AA$402=Tables!$J$3,IF('Bid Log'!$M$2:$M$402=Tables!$G4,IF('Bid Log'!$O$2:$O$402=Tables!$W2:$AZ2,'Bid Log'!$P$2:$P$402))))</f>
        <v>0</v>
      </c>
      <c r="D10" s="109">
        <f t="array" ref="D10">SUM(IF('Bid Log'!$AA$2:$AA$402=Tables!$J$3,IF('Bid Log'!$M$2:$M$402=Tables!$G4,IF('Bid Log'!$O$2:$O$402=Tables!$W3:$BA3,'Bid Log'!$P$2:$P$402))))</f>
        <v>0</v>
      </c>
      <c r="E10" s="109">
        <f t="array" ref="E10">SUM(IF('Bid Log'!$AA$2:$AA$402=Tables!$J$3,IF('Bid Log'!$M$2:$M$402=Tables!$G4,IF('Bid Log'!$O$2:$O$402=Tables!$W4:$AZ4,'Bid Log'!$P$2:$P$402))))</f>
        <v>0</v>
      </c>
      <c r="F10" s="109">
        <f t="array" ref="F10">SUM(IF('Bid Log'!$AA$2:$AA$402=Tables!$J$3,IF('Bid Log'!$M$2:$M$402=Tables!$G4,IF('Bid Log'!$O$2:$O$402=Tables!$W5:$BA5,'Bid Log'!$P$2:$P$402))))</f>
        <v>0</v>
      </c>
      <c r="G10" s="109">
        <f t="array" ref="G10">SUM(IF('Bid Log'!$AA$2:$AA$402=Tables!$J$3,IF('Bid Log'!$M$2:$M$402=Tables!$G4,IF('Bid Log'!$O$2:$O$402=Tables!$W6:$BA6,'Bid Log'!$P$2:$P$402))))</f>
        <v>0</v>
      </c>
      <c r="H10" s="109">
        <f t="array" ref="H10">SUM(IF('Bid Log'!$AA$2:$AA$402=Tables!$J$3,IF('Bid Log'!$M$2:$M$402=Tables!$G4,IF('Bid Log'!$O$2:$O$402=Tables!$W7:$AX7,'Bid Log'!$P$2:$P$402))))</f>
        <v>0</v>
      </c>
      <c r="I10" s="109">
        <f t="array" ref="I10">SUM(IF('Bid Log'!$AA$2:$AA$402=Tables!$J$3,IF('Bid Log'!$M$2:$M$402=Tables!$G4,IF('Bid Log'!$O$2:$O$402=Tables!$W8:$BA8,'Bid Log'!$P$2:$P$402))))</f>
        <v>0</v>
      </c>
      <c r="J10" s="109">
        <f t="array" ref="J10">SUM(IF('Bid Log'!$AA$2:$AA$402=Tables!$J$3,IF('Bid Log'!$M$2:$M$402=Tables!$G4,IF('Bid Log'!$O$2:$O$402=Tables!$W9:$AZ9,'Bid Log'!$P$2:$P$402))))</f>
        <v>0</v>
      </c>
      <c r="K10" s="109">
        <f t="array" ref="K10">SUM(IF('Bid Log'!$AA$2:$AA$402=Tables!$J$3,IF('Bid Log'!$M$2:$M$402=Tables!$G4,IF('Bid Log'!$O$2:$O$402=Tables!$W10:$BA10,'Bid Log'!$P$2:$P$402))))</f>
        <v>0</v>
      </c>
      <c r="L10" s="109">
        <f t="array" ref="L10">SUM(IF('Bid Log'!$AA$2:$AA$402=Tables!$J$3,IF('Bid Log'!$M$2:$M$402=Tables!$G4,IF('Bid Log'!$O$2:$O$402=Tables!$W11:$AZ11,'Bid Log'!$P$2:$P$402))))</f>
        <v>0</v>
      </c>
      <c r="M10" s="109">
        <f t="array" ref="M10">SUM(IF('Bid Log'!$AA$2:$AA$402=Tables!$J$3,IF('Bid Log'!$M$2:$M$402=Tables!$G4,IF('Bid Log'!$O$2:$O$402=Tables!$W12:$BA12,'Bid Log'!$P$2:$P$402))))</f>
        <v>0</v>
      </c>
      <c r="N10" s="109">
        <f t="array" ref="N10">SUM(IF('Bid Log'!$AA$2:$AA$402=Tables!$J$3,IF('Bid Log'!$M$2:$M$402=Tables!$G4,IF('Bid Log'!$O$2:$O$402=Tables!$W13:$BA13,'Bid Log'!$P$2:$P$402))))</f>
        <v>0</v>
      </c>
      <c r="O10" s="93">
        <f>SUM(S10/12)</f>
        <v>166666.66666666666</v>
      </c>
      <c r="P10" s="93">
        <f>SUM(R10/P$7)</f>
        <v>0</v>
      </c>
      <c r="Q10" s="93">
        <f>SUM(O10*P7)</f>
        <v>2000000</v>
      </c>
      <c r="R10" s="93">
        <f>C10+D10+E10+F10+G10+H10+I10+J10+K10+L10+M10+N10</f>
        <v>0</v>
      </c>
      <c r="S10" s="110">
        <v>2000000</v>
      </c>
      <c r="T10" s="76" t="e">
        <f>SUM(R10+#REF!)</f>
        <v>#REF!</v>
      </c>
    </row>
    <row r="11" spans="1:20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0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0" ht="15.75">
      <c r="A13" s="113" t="s">
        <v>178</v>
      </c>
      <c r="B13" s="8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0">
      <c r="A14" s="85" t="s">
        <v>152</v>
      </c>
      <c r="B14" s="6"/>
      <c r="C14" s="30">
        <f t="array" ref="C14">SUM(IF('Bid Log'!$AA$2:$AA$402=Tables!$J$5,IF('Bid Log'!$M$2:$M$402=Tables!$G4,IF('Bid Log'!$O$2:$O$402=Tables!$W2:$AZ2,'Bid Log'!$P$2:$P$402))))</f>
        <v>0</v>
      </c>
      <c r="D14" s="30">
        <f t="array" ref="D14">SUM(IF('Bid Log'!$AA$2:$AA$402=Tables!$J$5,IF('Bid Log'!$M$2:$M$402=Tables!$G4,IF('Bid Log'!$O$2:$O$402=Tables!$W3:$BA3,'Bid Log'!$P$2:$P$402))))</f>
        <v>453380</v>
      </c>
      <c r="E14" s="30">
        <f t="array" ref="E14">SUM(IF('Bid Log'!$AA$2:$AA$402=Tables!$J$5,IF('Bid Log'!$M$2:$M$402=Tables!$G4,IF('Bid Log'!$O$2:$O$402=Tables!$W4:$AZ4,'Bid Log'!$P$2:$P$402))))</f>
        <v>0</v>
      </c>
      <c r="F14" s="30">
        <f t="array" ref="F14">SUM(IF('Bid Log'!$AA$2:$AA$402=Tables!$J$5,IF('Bid Log'!$M$2:$M$402=Tables!$G4,IF('Bid Log'!$O$2:$O$402=Tables!$W5:$BA5,'Bid Log'!$P$2:$P$402))))</f>
        <v>0</v>
      </c>
      <c r="G14" s="30">
        <f t="array" ref="G14">SUM(IF('Bid Log'!$AA$2:$AA$402=Tables!$J$5,IF('Bid Log'!$M$2:$M$402=Tables!$G4,IF('Bid Log'!$O$2:$O$402=Tables!$W6:$BA6,'Bid Log'!$P$2:$P$402))))</f>
        <v>44025</v>
      </c>
      <c r="H14" s="30">
        <f t="array" ref="H14">SUM(IF('Bid Log'!$AA$2:$AA$402=Tables!$J$5,IF('Bid Log'!$M$2:$M$402=Tables!$G4,IF('Bid Log'!$O$2:$O$402=Tables!$W7:$AX7,'Bid Log'!$P$2:$P$402))))</f>
        <v>0</v>
      </c>
      <c r="I14" s="30">
        <f t="array" ref="I14">SUM(IF('Bid Log'!$AA$2:$AA$402=Tables!$J$5,IF('Bid Log'!$M$2:$M$402=Tables!$G4,IF('Bid Log'!$O$2:$O$402=Tables!$W8:$BA8,'Bid Log'!$P$2:$P$402))))</f>
        <v>0</v>
      </c>
      <c r="J14" s="30">
        <f t="array" ref="J14">SUM(IF('Bid Log'!$AA$2:$AA$402=Tables!$J$5,IF('Bid Log'!$M$2:$M$402=Tables!$G4,IF('Bid Log'!$O$2:$O$402=Tables!$W9:$AZ9,'Bid Log'!$P$2:$P$402))))</f>
        <v>34000</v>
      </c>
      <c r="K14" s="30">
        <f t="array" ref="K14">SUM(IF('Bid Log'!$AA$2:$AA$402=Tables!$J$5,IF('Bid Log'!$M$2:$M$402=Tables!$G4,IF('Bid Log'!$O$2:$O$402=Tables!$W10:$BA10,'Bid Log'!$P$2:$P$402))))</f>
        <v>0</v>
      </c>
      <c r="L14" s="30">
        <f t="array" ref="L14">SUM(IF('Bid Log'!$AA$2:$AA$402=Tables!$J$5,IF('Bid Log'!$M$2:$M$402=Tables!$G4,IF('Bid Log'!$O$2:$O$402=Tables!$W11:$AZ11,'Bid Log'!$P$2:$P$402))))</f>
        <v>0</v>
      </c>
      <c r="M14" s="30">
        <f t="array" ref="M14">SUM(IF('Bid Log'!$AA$2:$AA$402=Tables!$J$5,IF('Bid Log'!$M$2:$M$402=Tables!$G4,IF('Bid Log'!$O$2:$O$402=Tables!$W12:$BA12,'Bid Log'!$P$2:$P$402))))</f>
        <v>0</v>
      </c>
      <c r="N14" s="30">
        <f t="array" ref="N14">SUM(IF('Bid Log'!$AA$2:$AA$402=Tables!$J$5,IF('Bid Log'!$M$2:$M$402=Tables!$G4,IF('Bid Log'!$O$2:$O$402=Tables!$W13:$BA13,'Bid Log'!$P$2:$P$402))))</f>
        <v>0</v>
      </c>
      <c r="O14" s="26"/>
      <c r="P14" s="26"/>
      <c r="Q14" s="26"/>
      <c r="R14" s="26">
        <f>C14+D14+E14+F14+G14+H14+I14+J14+K14+L14+M14+N14</f>
        <v>531405</v>
      </c>
      <c r="S14" s="95"/>
      <c r="T14" s="76" t="e">
        <f>SUM(R14+#REF!)</f>
        <v>#REF!</v>
      </c>
    </row>
    <row r="15" spans="1:20">
      <c r="A15" s="114" t="s">
        <v>175</v>
      </c>
      <c r="B15" s="6"/>
      <c r="C15" s="25" t="e">
        <f t="shared" ref="C15:N15" si="1">SUM(C16/C14)</f>
        <v>#DIV/0!</v>
      </c>
      <c r="D15" s="25">
        <f t="shared" si="1"/>
        <v>0</v>
      </c>
      <c r="E15" s="25" t="e">
        <f t="shared" si="1"/>
        <v>#DIV/0!</v>
      </c>
      <c r="F15" s="25" t="e">
        <f t="shared" si="1"/>
        <v>#DIV/0!</v>
      </c>
      <c r="G15" s="25">
        <f t="shared" si="1"/>
        <v>8.8586030664395229E-2</v>
      </c>
      <c r="H15" s="25" t="e">
        <f t="shared" si="1"/>
        <v>#DIV/0!</v>
      </c>
      <c r="I15" s="25" t="e">
        <f t="shared" si="1"/>
        <v>#DIV/0!</v>
      </c>
      <c r="J15" s="25">
        <f t="shared" si="1"/>
        <v>0</v>
      </c>
      <c r="K15" s="25" t="e">
        <f t="shared" si="1"/>
        <v>#DIV/0!</v>
      </c>
      <c r="L15" s="25" t="e">
        <f t="shared" si="1"/>
        <v>#DIV/0!</v>
      </c>
      <c r="M15" s="25" t="e">
        <f t="shared" si="1"/>
        <v>#DIV/0!</v>
      </c>
      <c r="N15" s="25" t="e">
        <f t="shared" si="1"/>
        <v>#DIV/0!</v>
      </c>
      <c r="O15" s="10"/>
      <c r="P15" s="25">
        <f>SUM(P16/P8)</f>
        <v>6.8127030709569224E-3</v>
      </c>
      <c r="Q15" s="10"/>
      <c r="R15" s="25">
        <f>SUM(R16/R14)</f>
        <v>7.3390351991418972E-3</v>
      </c>
      <c r="S15" s="96"/>
    </row>
    <row r="16" spans="1:20">
      <c r="A16" s="114" t="s">
        <v>179</v>
      </c>
      <c r="B16" s="6"/>
      <c r="C16" s="30">
        <f t="array" ref="C16">SUM(IF('Bid Log'!$M$2:$M$402=Tables!$G4,IF('Bid Log'!$O$2:$O$402=Tables!$W2:$AZ2,'Bid Log'!$AC$2:$AC$402)))</f>
        <v>0</v>
      </c>
      <c r="D16" s="30">
        <f t="array" ref="D16">SUM(IF('Bid Log'!$M$2:$M$402=Tables!$G4,IF('Bid Log'!$O$2:$O$402=Tables!$W3:$BA3,'Bid Log'!$AC$2:$AC$402)))</f>
        <v>0</v>
      </c>
      <c r="E16" s="30">
        <f t="array" ref="E16">SUM(IF('Bid Log'!$M$2:$M$402=Tables!$G4,IF('Bid Log'!$O$2:$O$402=Tables!$W4:$AZ4,'Bid Log'!$AC$2:$AC$402)))</f>
        <v>0</v>
      </c>
      <c r="F16" s="30">
        <f t="array" ref="F16">SUM(IF('Bid Log'!$M$2:$M$402=Tables!$G4,IF('Bid Log'!$O$2:$O$402=Tables!$W5:$BA5,'Bid Log'!$AC$2:$AC$402)))</f>
        <v>0</v>
      </c>
      <c r="G16" s="30">
        <f t="array" ref="G16">SUM(IF('Bid Log'!$M$2:$M$402=Tables!$G4,IF('Bid Log'!$O$2:$O$402=Tables!$W6:$BA6,'Bid Log'!$AC$2:$AC$402)))</f>
        <v>3900</v>
      </c>
      <c r="H16" s="30">
        <f t="array" ref="H16">SUM(IF('Bid Log'!$M$2:$M$402=Tables!$G4,IF('Bid Log'!$O$2:$O$402=Tables!$W7:$AX7,'Bid Log'!$AC$2:$AC$402)))</f>
        <v>0</v>
      </c>
      <c r="I16" s="30">
        <f t="array" ref="I16">SUM(IF('Bid Log'!$M$2:$M$402=Tables!$G4,IF('Bid Log'!$O$2:$O$402=Tables!$W8:$BA8,'Bid Log'!$AC$2:$AC$402)))</f>
        <v>0</v>
      </c>
      <c r="J16" s="30">
        <f t="array" ref="J16">SUM(IF('Bid Log'!$M$2:$M$402=Tables!$G4,IF('Bid Log'!$O$2:$O$402=Tables!$W9:$AZ9,'Bid Log'!$AC$2:$AC$402)))</f>
        <v>0</v>
      </c>
      <c r="K16" s="30">
        <f t="array" ref="K16">SUM(IF('Bid Log'!$M$2:$M$402=Tables!$G4,IF('Bid Log'!$O$2:$O$402=Tables!$W10:$BA10,'Bid Log'!$AC$2:$AC$402)))</f>
        <v>0</v>
      </c>
      <c r="L16" s="30">
        <f t="array" ref="L16">SUM(IF('Bid Log'!$M$2:$M$402=Tables!$G4,IF('Bid Log'!$O$2:$O$402=Tables!$W11:$AZ11,'Bid Log'!$AC$2:$AC$402)))</f>
        <v>0</v>
      </c>
      <c r="M16" s="30">
        <f t="array" ref="M16">SUM(IF('Bid Log'!$M$2:$M$402=Tables!$G4,IF('Bid Log'!$O$2:$O$402=Tables!$W12:$BA12,'Bid Log'!$AC$2:$AC$402)))</f>
        <v>0</v>
      </c>
      <c r="N16" s="30">
        <f t="array" ref="N16">SUM(IF('Bid Log'!$M$2:$M$402=Tables!$G4,IF('Bid Log'!$O$2:$O$402=Tables!$W13:$BA13,'Bid Log'!$AC$2:$AC$402)))</f>
        <v>0</v>
      </c>
      <c r="O16" s="10"/>
      <c r="P16" s="10">
        <f>SUM(R16/P7)</f>
        <v>325</v>
      </c>
      <c r="Q16" s="10"/>
      <c r="R16" s="26">
        <f>C16+D16+E16+F16+G16+H16+I16+J16+K16+L16+M16+N16</f>
        <v>3900</v>
      </c>
      <c r="S16" s="96"/>
      <c r="T16" s="76"/>
    </row>
    <row r="17" spans="1:20">
      <c r="A17" s="85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114" t="s">
        <v>177</v>
      </c>
      <c r="B18" s="6"/>
      <c r="C18" s="25" t="e">
        <f t="shared" ref="C18:N18" si="2">SUM(C19/C8)</f>
        <v>#DIV/0!</v>
      </c>
      <c r="D18" s="25">
        <f t="shared" si="2"/>
        <v>0</v>
      </c>
      <c r="E18" s="25" t="e">
        <f t="shared" si="2"/>
        <v>#DIV/0!</v>
      </c>
      <c r="F18" s="25" t="e">
        <f t="shared" si="2"/>
        <v>#DIV/0!</v>
      </c>
      <c r="G18" s="25">
        <f t="shared" si="2"/>
        <v>8.8586030664395229E-2</v>
      </c>
      <c r="H18" s="25">
        <f t="shared" si="2"/>
        <v>0</v>
      </c>
      <c r="I18" s="25" t="e">
        <f t="shared" si="2"/>
        <v>#DIV/0!</v>
      </c>
      <c r="J18" s="25">
        <f t="shared" si="2"/>
        <v>0</v>
      </c>
      <c r="K18" s="25" t="e">
        <f t="shared" si="2"/>
        <v>#DIV/0!</v>
      </c>
      <c r="L18" s="25" t="e">
        <f t="shared" si="2"/>
        <v>#DIV/0!</v>
      </c>
      <c r="M18" s="25" t="e">
        <f t="shared" si="2"/>
        <v>#DIV/0!</v>
      </c>
      <c r="N18" s="25" t="e">
        <f t="shared" si="2"/>
        <v>#DIV/0!</v>
      </c>
      <c r="O18" s="25">
        <f>SUM(O9)</f>
        <v>0.25</v>
      </c>
      <c r="P18" s="25">
        <f>SUM(P19/P8)</f>
        <v>6.8127030709569224E-3</v>
      </c>
      <c r="Q18" s="25">
        <f>SUM(Q9)</f>
        <v>0.25</v>
      </c>
      <c r="R18" s="25">
        <f>SUM(R19/R8)</f>
        <v>6.8127030709569224E-3</v>
      </c>
      <c r="S18" s="96"/>
    </row>
    <row r="19" spans="1:20" ht="13.5" thickBot="1">
      <c r="A19" s="86" t="s">
        <v>176</v>
      </c>
      <c r="B19" s="115"/>
      <c r="C19" s="88">
        <f t="shared" ref="C19:N19" si="3">SUM(C10+C16)</f>
        <v>0</v>
      </c>
      <c r="D19" s="88">
        <f t="shared" si="3"/>
        <v>0</v>
      </c>
      <c r="E19" s="88">
        <f t="shared" si="3"/>
        <v>0</v>
      </c>
      <c r="F19" s="88">
        <f t="shared" si="3"/>
        <v>0</v>
      </c>
      <c r="G19" s="88">
        <f t="shared" si="3"/>
        <v>3900</v>
      </c>
      <c r="H19" s="88">
        <f t="shared" si="3"/>
        <v>0</v>
      </c>
      <c r="I19" s="88">
        <f t="shared" si="3"/>
        <v>0</v>
      </c>
      <c r="J19" s="88">
        <f t="shared" si="3"/>
        <v>0</v>
      </c>
      <c r="K19" s="88">
        <f t="shared" si="3"/>
        <v>0</v>
      </c>
      <c r="L19" s="88">
        <f t="shared" si="3"/>
        <v>0</v>
      </c>
      <c r="M19" s="88">
        <f t="shared" si="3"/>
        <v>0</v>
      </c>
      <c r="N19" s="88">
        <f t="shared" si="3"/>
        <v>0</v>
      </c>
      <c r="O19" s="88">
        <f>SUM(O10)</f>
        <v>166666.66666666666</v>
      </c>
      <c r="P19" s="88">
        <f>SUM(R19/P7)</f>
        <v>325</v>
      </c>
      <c r="Q19" s="88">
        <f>SUM(Q10)</f>
        <v>2000000</v>
      </c>
      <c r="R19" s="93">
        <f>C19+D19+E19+F19+G19+H19+I19+J19+K19+L19+M19+N19</f>
        <v>3900</v>
      </c>
      <c r="S19" s="97"/>
    </row>
    <row r="47" spans="1:21" ht="13.5" thickBot="1"/>
    <row r="48" spans="1:21">
      <c r="A48" s="211"/>
      <c r="B48" s="212"/>
      <c r="C48" s="83" t="s">
        <v>126</v>
      </c>
      <c r="D48" s="83" t="s">
        <v>127</v>
      </c>
      <c r="E48" s="83" t="s">
        <v>128</v>
      </c>
      <c r="F48" s="83" t="s">
        <v>129</v>
      </c>
      <c r="G48" s="83" t="s">
        <v>130</v>
      </c>
      <c r="H48" s="83" t="s">
        <v>131</v>
      </c>
      <c r="I48" s="83" t="s">
        <v>132</v>
      </c>
      <c r="J48" s="83" t="s">
        <v>133</v>
      </c>
      <c r="K48" s="83" t="s">
        <v>134</v>
      </c>
      <c r="L48" s="83" t="s">
        <v>135</v>
      </c>
      <c r="M48" s="83" t="s">
        <v>136</v>
      </c>
      <c r="N48" s="83" t="s">
        <v>137</v>
      </c>
      <c r="O48" s="84" t="str">
        <f>('EST. V.F.'!O5)</f>
        <v>2019 Monthly</v>
      </c>
      <c r="P48" s="84" t="str">
        <f>('EST. V.F.'!P5)</f>
        <v>2019 Monthly</v>
      </c>
      <c r="Q48" s="84" t="str">
        <f>('EST. V.F.'!Q5)</f>
        <v>2019 To Date</v>
      </c>
      <c r="R48" s="84" t="str">
        <f>('EST. V.F.'!R5)</f>
        <v>2019 To Date</v>
      </c>
      <c r="S48" s="84" t="str">
        <f>('EST. V.F.'!S5)</f>
        <v>2018 Annual</v>
      </c>
      <c r="T48" s="98" t="s">
        <v>144</v>
      </c>
      <c r="U48" s="5"/>
    </row>
    <row r="49" spans="1:20">
      <c r="A49" s="213"/>
      <c r="B49" s="214"/>
      <c r="C49" s="7" t="s">
        <v>138</v>
      </c>
      <c r="D49" s="7" t="s">
        <v>138</v>
      </c>
      <c r="E49" s="7" t="s">
        <v>138</v>
      </c>
      <c r="F49" s="7" t="s">
        <v>138</v>
      </c>
      <c r="G49" s="7" t="s">
        <v>138</v>
      </c>
      <c r="H49" s="7" t="s">
        <v>138</v>
      </c>
      <c r="I49" s="7" t="s">
        <v>138</v>
      </c>
      <c r="J49" s="7" t="s">
        <v>138</v>
      </c>
      <c r="K49" s="7" t="s">
        <v>138</v>
      </c>
      <c r="L49" s="7" t="s">
        <v>138</v>
      </c>
      <c r="M49" s="7" t="s">
        <v>138</v>
      </c>
      <c r="N49" s="7" t="s">
        <v>138</v>
      </c>
      <c r="O49" s="7" t="s">
        <v>139</v>
      </c>
      <c r="P49" s="8" t="s">
        <v>149</v>
      </c>
      <c r="Q49" s="8" t="s">
        <v>139</v>
      </c>
      <c r="R49" s="8" t="s">
        <v>138</v>
      </c>
      <c r="S49" s="104" t="s">
        <v>139</v>
      </c>
      <c r="T49" s="98"/>
    </row>
    <row r="50" spans="1:20" ht="15.75">
      <c r="A50" s="209" t="s">
        <v>140</v>
      </c>
      <c r="B50" s="21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05">
        <f>SUM(P7)</f>
        <v>12</v>
      </c>
      <c r="Q50" s="116"/>
      <c r="R50" s="116"/>
      <c r="S50" s="117"/>
      <c r="T50" s="99"/>
    </row>
    <row r="51" spans="1:20">
      <c r="A51" s="91" t="s">
        <v>150</v>
      </c>
      <c r="B51" s="9"/>
      <c r="C51" s="30">
        <f t="array" ref="C51">COUNT(IF('Bid Log'!$M$2:$M$402=Tables!$G4,IF('Bid Log'!$O$2:$O$402=Tables!$W2:$AZ2,'Bid Log'!$A$2:$A$402)))</f>
        <v>0</v>
      </c>
      <c r="D51" s="30">
        <f t="array" ref="D51">COUNT(IF('Bid Log'!$M$2:$M$402=Tables!$G4,IF('Bid Log'!$O$2:$O$402=Tables!$W3:$BA3,'Bid Log'!$A$2:$A$402)))</f>
        <v>3</v>
      </c>
      <c r="E51" s="30">
        <f t="array" ref="E51">COUNT(IF('Bid Log'!$M$2:$M$402=Tables!$G4,IF('Bid Log'!$O$2:$O$402=Tables!$W4:$AZ4,'Bid Log'!$A$2:$A$402)))</f>
        <v>0</v>
      </c>
      <c r="F51" s="30">
        <f t="array" ref="F51">COUNT(IF('Bid Log'!$M$2:$M$402=Tables!$G4,IF('Bid Log'!$O$2:$O$402=Tables!$W5:$BA5,'Bid Log'!$A$2:$A$402)))</f>
        <v>0</v>
      </c>
      <c r="G51" s="30">
        <f t="array" ref="G51">COUNT(IF('Bid Log'!$M$2:$M$402=Tables!$G4,IF('Bid Log'!$O$2:$O$402=Tables!$W6:$BA6,'Bid Log'!$A$2:$A$402)))</f>
        <v>3</v>
      </c>
      <c r="H51" s="30">
        <f t="array" ref="H51">COUNT(IF('Bid Log'!$M$2:$M$402=Tables!$G4,IF('Bid Log'!$O$2:$O$402=Tables!$W7:$AX7,'Bid Log'!$A$2:$A$402)))</f>
        <v>2</v>
      </c>
      <c r="I51" s="30">
        <f t="array" ref="I51">COUNT(IF('Bid Log'!$M$2:$M$402=Tables!$G4,IF('Bid Log'!$O$2:$O$402=Tables!$W8:$BA8,'Bid Log'!$A$2:$A$402)))</f>
        <v>0</v>
      </c>
      <c r="J51" s="30">
        <f t="array" ref="J51">COUNT(IF('Bid Log'!$M$2:$M$402=Tables!$G4,IF('Bid Log'!$O$2:$O$402=Tables!$W9:$AZ9,'Bid Log'!$A$2:$A$402)))</f>
        <v>1</v>
      </c>
      <c r="K51" s="30">
        <f t="array" ref="K51">COUNT(IF('Bid Log'!$M$2:$M$402=Tables!$G4,IF('Bid Log'!$O$2:$O$402=Tables!$W10:$BA10,'Bid Log'!$A$2:$A$402)))</f>
        <v>0</v>
      </c>
      <c r="L51" s="30">
        <f t="array" ref="L51">COUNT(IF('Bid Log'!$M$2:$M$402=Tables!$G4,IF('Bid Log'!$O$2:$O$402=Tables!$W11:$AZ11,'Bid Log'!$A$2:$A$402)))</f>
        <v>0</v>
      </c>
      <c r="M51" s="30">
        <f t="array" ref="M51">COUNT(IF('Bid Log'!$M$2:$M$402=Tables!$G4,IF('Bid Log'!$O$2:$O$402=Tables!$W12:$BA12,'Bid Log'!$A$2:$A$402)))</f>
        <v>0</v>
      </c>
      <c r="N51" s="30">
        <f t="array" ref="N51">COUNT(IF('Bid Log'!$M$2:$M$402=Tables!$G4,IF('Bid Log'!$O$2:$O$402=Tables!$W13:$BA13,'Bid Log'!$A$2:$A$402)))</f>
        <v>0</v>
      </c>
      <c r="O51" s="26">
        <f>SUM(S51/12)</f>
        <v>17.777777777777775</v>
      </c>
      <c r="P51" s="26">
        <f>SUM(R51/P$7)</f>
        <v>0.75</v>
      </c>
      <c r="Q51" s="26">
        <f>SUM(O51*P$7)</f>
        <v>213.33333333333331</v>
      </c>
      <c r="R51" s="26">
        <f>C51+D51+E51+F51+G51+H51+I51+J51+K51+L51+M51+N51</f>
        <v>9</v>
      </c>
      <c r="S51" s="106">
        <f>SUM(S53/S52)</f>
        <v>213.33333333333331</v>
      </c>
      <c r="T51" s="118" t="e">
        <f>SUM(R51+#REF!)</f>
        <v>#REF!</v>
      </c>
    </row>
    <row r="52" spans="1:20">
      <c r="A52" s="91" t="s">
        <v>151</v>
      </c>
      <c r="B52" s="9"/>
      <c r="C52" s="119" t="e">
        <f t="shared" ref="C52:R52" si="4">SUM(C53/C51)</f>
        <v>#DIV/0!</v>
      </c>
      <c r="D52" s="119">
        <f t="shared" si="4"/>
        <v>0</v>
      </c>
      <c r="E52" s="119" t="e">
        <f t="shared" si="4"/>
        <v>#DIV/0!</v>
      </c>
      <c r="F52" s="119" t="e">
        <f t="shared" si="4"/>
        <v>#DIV/0!</v>
      </c>
      <c r="G52" s="119">
        <f t="shared" si="4"/>
        <v>0</v>
      </c>
      <c r="H52" s="119">
        <f t="shared" si="4"/>
        <v>0</v>
      </c>
      <c r="I52" s="119" t="e">
        <f t="shared" si="4"/>
        <v>#DIV/0!</v>
      </c>
      <c r="J52" s="119">
        <f t="shared" si="4"/>
        <v>0</v>
      </c>
      <c r="K52" s="119" t="e">
        <f t="shared" si="4"/>
        <v>#DIV/0!</v>
      </c>
      <c r="L52" s="119" t="e">
        <f t="shared" si="4"/>
        <v>#DIV/0!</v>
      </c>
      <c r="M52" s="119" t="e">
        <f t="shared" si="4"/>
        <v>#DIV/0!</v>
      </c>
      <c r="N52" s="119" t="e">
        <f t="shared" si="4"/>
        <v>#DIV/0!</v>
      </c>
      <c r="O52" s="119">
        <f t="shared" si="4"/>
        <v>0.45000000000000007</v>
      </c>
      <c r="P52" s="119">
        <f t="shared" si="4"/>
        <v>0</v>
      </c>
      <c r="Q52" s="119">
        <f t="shared" si="4"/>
        <v>0.45000000000000007</v>
      </c>
      <c r="R52" s="119">
        <f t="shared" si="4"/>
        <v>0</v>
      </c>
      <c r="S52" s="107">
        <v>0.45</v>
      </c>
      <c r="T52" s="120" t="e">
        <f t="array" ref="T52">SUM(T53/T51)</f>
        <v>#REF!</v>
      </c>
    </row>
    <row r="53" spans="1:20" s="2" customFormat="1" ht="13.5" thickBot="1">
      <c r="A53" s="92" t="s">
        <v>174</v>
      </c>
      <c r="B53" s="108"/>
      <c r="C53" s="109">
        <f t="array" ref="C53">COUNT(IF('Bid Log'!$AA$2:$AA$402=Tables!$J$3,IF('Bid Log'!$M$2:$M$402=Tables!$G4,IF('Bid Log'!$O$2:$O$402=Tables!$W2:$AZ2,'Bid Log'!$A$2:$A$402))))</f>
        <v>0</v>
      </c>
      <c r="D53" s="109">
        <f t="array" ref="D53">COUNT(IF('Bid Log'!$AA$2:$AA$402=Tables!$J$3,IF('Bid Log'!$M$2:$M$402=Tables!$G4,IF('Bid Log'!$O$2:$O$402=Tables!$W3:$BA3,'Bid Log'!$A$2:$A$402))))</f>
        <v>0</v>
      </c>
      <c r="E53" s="109">
        <f t="array" ref="E53">COUNT(IF('Bid Log'!$AA$2:$AA$402=Tables!$J$3,IF('Bid Log'!$M$2:$M$402=Tables!$G4,IF('Bid Log'!$O$2:$O$402=Tables!$W4:$AZ4,'Bid Log'!$A$2:$A$402))))</f>
        <v>0</v>
      </c>
      <c r="F53" s="109">
        <f t="array" ref="F53">COUNT(IF('Bid Log'!$AA$2:$AA$402=Tables!$J$3,IF('Bid Log'!$M$2:$M$402=Tables!$G4,IF('Bid Log'!$O$2:$O$402=Tables!$W5:$BA5,'Bid Log'!$A$2:$A$402))))</f>
        <v>0</v>
      </c>
      <c r="G53" s="109">
        <f t="array" ref="G53">COUNT(IF('Bid Log'!$AA$2:$AA$402=Tables!$J$3,IF('Bid Log'!$M$2:$M$402=Tables!$G4,IF('Bid Log'!$O$2:$O$402=Tables!$W6:$BA6,'Bid Log'!$A$2:$A$402))))</f>
        <v>0</v>
      </c>
      <c r="H53" s="109">
        <f t="array" ref="H53">COUNT(IF('Bid Log'!$AA$2:$AA$402=Tables!$J$3,IF('Bid Log'!$M$2:$M$402=Tables!$G4,IF('Bid Log'!$O$2:$O$402=Tables!$W7:$AX7,'Bid Log'!$A$2:$A$402))))</f>
        <v>0</v>
      </c>
      <c r="I53" s="109">
        <f t="array" ref="I53">COUNT(IF('Bid Log'!$AA$2:$AA$402=Tables!$J$3,IF('Bid Log'!$M$2:$M$402=Tables!$G4,IF('Bid Log'!$O$2:$O$402=Tables!$W8:$BA8,'Bid Log'!$A$2:$A$402))))</f>
        <v>0</v>
      </c>
      <c r="J53" s="109">
        <f t="array" ref="J53">COUNT(IF('Bid Log'!$AA$2:$AA$402=Tables!$J$3,IF('Bid Log'!$M$2:$M$402=Tables!$G4,IF('Bid Log'!$O$2:$O$402=Tables!$W9:$AZ9,'Bid Log'!$A$2:$A$402))))</f>
        <v>0</v>
      </c>
      <c r="K53" s="109">
        <f t="array" ref="K53">COUNT(IF('Bid Log'!$AA$2:$AA$402=Tables!$J$3,IF('Bid Log'!$M$2:$M$402=Tables!$G4,IF('Bid Log'!$O$2:$O$402=Tables!$W10:$BA10,'Bid Log'!$A$2:$A$402))))</f>
        <v>0</v>
      </c>
      <c r="L53" s="109">
        <f t="array" ref="L53">COUNT(IF('Bid Log'!$AA$2:$AA$402=Tables!$J$3,IF('Bid Log'!$M$2:$M$402=Tables!$G4,IF('Bid Log'!$O$2:$O$402=Tables!$W11:$AZ11,'Bid Log'!$A$2:$A$402))))</f>
        <v>0</v>
      </c>
      <c r="M53" s="109">
        <f t="array" ref="M53">COUNT(IF('Bid Log'!$AA$2:$AA$402=Tables!$J$3,IF('Bid Log'!$M$2:$M$402=Tables!$G4,IF('Bid Log'!$O$2:$O$402=Tables!$W12:$BA12,'Bid Log'!$A$2:$A$402))))</f>
        <v>0</v>
      </c>
      <c r="N53" s="109">
        <f t="array" ref="N53">COUNT(IF('Bid Log'!$AA$2:$AA$402=Tables!$J$3,IF('Bid Log'!$M$2:$M$402=Tables!$G4,IF('Bid Log'!$O$2:$O$402=Tables!$W13:$BA13,'Bid Log'!$A$2:$A$402))))</f>
        <v>0</v>
      </c>
      <c r="O53" s="93">
        <f>SUM(S53/12)</f>
        <v>8</v>
      </c>
      <c r="P53" s="93">
        <f>SUM(R53/P$7)</f>
        <v>0</v>
      </c>
      <c r="Q53" s="93">
        <f>SUM(O53*P50)</f>
        <v>96</v>
      </c>
      <c r="R53" s="93">
        <f>C53+D53+E53+F53+G53+H53+I53+J53+K53+L53+M53+N53</f>
        <v>0</v>
      </c>
      <c r="S53" s="110">
        <v>96</v>
      </c>
      <c r="T53" s="118" t="e">
        <f>SUM(R53+#REF!)</f>
        <v>#REF!</v>
      </c>
    </row>
    <row r="54" spans="1:20" s="2" customFormat="1">
      <c r="A54" s="24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78"/>
      <c r="Q54" s="78"/>
      <c r="R54" s="78"/>
      <c r="S54" s="79"/>
      <c r="T54" s="118"/>
    </row>
    <row r="55" spans="1:20" ht="13.5" thickBot="1">
      <c r="A55" s="74"/>
      <c r="B55" s="74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18"/>
    </row>
    <row r="56" spans="1:20" ht="15.75">
      <c r="A56" s="89" t="s">
        <v>178</v>
      </c>
      <c r="B56" s="7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1:20" s="2" customFormat="1">
      <c r="A57" s="91" t="s">
        <v>152</v>
      </c>
      <c r="B57" s="31"/>
      <c r="C57" s="30">
        <f t="array" ref="C57">COUNT(IF('Bid Log'!$AA$2:$AA$402=Tables!$J$5,IF('Bid Log'!$M$2:$M$402=Tables!$G4,IF('Bid Log'!$O$2:$O$402=Tables!$W2:$AZ2,'Bid Log'!$A$2:$A$402))))</f>
        <v>0</v>
      </c>
      <c r="D57" s="30">
        <f t="array" ref="D57">COUNT(IF('Bid Log'!$AA$2:$AA$402=Tables!$J$5,IF('Bid Log'!$M$2:$M$402=Tables!$G4,IF('Bid Log'!$O$2:$O$402=Tables!$W3:$BA3,'Bid Log'!$A$2:$A$402))))</f>
        <v>3</v>
      </c>
      <c r="E57" s="30">
        <f t="array" ref="E57">COUNT(IF('Bid Log'!$AA$2:$AA$402=Tables!$J$5,IF('Bid Log'!$M$2:$M$402=Tables!$G4,IF('Bid Log'!$O$2:$O$402=Tables!$W4:$AZ4,'Bid Log'!$A$2:$A$402))))</f>
        <v>0</v>
      </c>
      <c r="F57" s="30">
        <f t="array" ref="F57">COUNT(IF('Bid Log'!$AA$2:$AA$402=Tables!$J$5,IF('Bid Log'!$M$2:$M$402=Tables!$G4,IF('Bid Log'!$O$2:$O$402=Tables!$W5:$BA5,'Bid Log'!$A$2:$A$402))))</f>
        <v>0</v>
      </c>
      <c r="G57" s="30">
        <f t="array" ref="G57">COUNT(IF('Bid Log'!$AA$2:$AA$402=Tables!$J$5,IF('Bid Log'!$M$2:$M$402=Tables!$G4,IF('Bid Log'!$O$2:$O$402=Tables!$W6:$BA6,'Bid Log'!$A$2:$A$402))))</f>
        <v>3</v>
      </c>
      <c r="H57" s="30">
        <f t="array" ref="H57">COUNT(IF('Bid Log'!$AA$2:$AA$402=Tables!$J$5,IF('Bid Log'!$M$2:$M$402=Tables!$G4,IF('Bid Log'!$O$2:$O$402=Tables!$W7:$AX7,'Bid Log'!$A$2:$A$402))))</f>
        <v>0</v>
      </c>
      <c r="I57" s="30">
        <f t="array" ref="I57">COUNT(IF('Bid Log'!$AA$2:$AA$402=Tables!$J$5,IF('Bid Log'!$M$2:$M$402=Tables!$G4,IF('Bid Log'!$O$2:$O$402=Tables!$W8:$BA8,'Bid Log'!$A$2:$A$402))))</f>
        <v>0</v>
      </c>
      <c r="J57" s="30">
        <f t="array" ref="J57">COUNT(IF('Bid Log'!$AA$2:$AA$402=Tables!$J$5,IF('Bid Log'!$M$2:$M$402=Tables!$G4,IF('Bid Log'!$O$2:$O$402=Tables!$W9:$AZ9,'Bid Log'!$A$2:$A$402))))</f>
        <v>1</v>
      </c>
      <c r="K57" s="30">
        <f t="array" ref="K57">COUNT(IF('Bid Log'!$AA$2:$AA$402=Tables!$J$5,IF('Bid Log'!$M$2:$M$402=Tables!$G4,IF('Bid Log'!$O$2:$O$402=Tables!$W10:$BA10,'Bid Log'!$A$2:$A$402))))</f>
        <v>0</v>
      </c>
      <c r="L57" s="30">
        <f t="array" ref="L57">COUNT(IF('Bid Log'!$AA$2:$AA$402=Tables!$J$5,IF('Bid Log'!$M$2:$M$402=Tables!$G4,IF('Bid Log'!$O$2:$O$402=Tables!$W11:$AZ11,'Bid Log'!$A$2:$A$402))))</f>
        <v>0</v>
      </c>
      <c r="M57" s="30">
        <f t="array" ref="M57">COUNT(IF('Bid Log'!$AA$2:$AA$402=Tables!$J$5,IF('Bid Log'!$M$2:$M$402=Tables!$G4,IF('Bid Log'!$O$2:$O$402=Tables!$W12:$BA12,'Bid Log'!$A$2:$A$402))))</f>
        <v>0</v>
      </c>
      <c r="N57" s="30">
        <f t="array" ref="N57">COUNT(IF('Bid Log'!$AA$2:$AA$402=Tables!$J$5,IF('Bid Log'!$M$2:$M$402=Tables!$G4,IF('Bid Log'!$O$2:$O$402=Tables!$W13:$BA13,'Bid Log'!$A$2:$A$402))))</f>
        <v>0</v>
      </c>
      <c r="O57" s="26"/>
      <c r="P57" s="26"/>
      <c r="Q57" s="26"/>
      <c r="R57" s="26">
        <f>C57+D57+E57+F57+G57+H57+I57+J57+K57+L57+M57+N57</f>
        <v>7</v>
      </c>
      <c r="S57" s="95"/>
      <c r="T57" s="118" t="e">
        <f>SUM(R57+#REF!)</f>
        <v>#REF!</v>
      </c>
    </row>
    <row r="58" spans="1:20">
      <c r="A58" s="90" t="s">
        <v>175</v>
      </c>
      <c r="B58" s="9"/>
      <c r="C58" s="119" t="e">
        <f t="shared" ref="C58:N58" si="5">SUM(C59/C57)</f>
        <v>#DIV/0!</v>
      </c>
      <c r="D58" s="119">
        <f t="shared" si="5"/>
        <v>0</v>
      </c>
      <c r="E58" s="119" t="e">
        <f t="shared" si="5"/>
        <v>#DIV/0!</v>
      </c>
      <c r="F58" s="119" t="e">
        <f t="shared" si="5"/>
        <v>#DIV/0!</v>
      </c>
      <c r="G58" s="119">
        <f t="shared" si="5"/>
        <v>0</v>
      </c>
      <c r="H58" s="119" t="e">
        <f t="shared" si="5"/>
        <v>#DIV/0!</v>
      </c>
      <c r="I58" s="119" t="e">
        <f t="shared" si="5"/>
        <v>#DIV/0!</v>
      </c>
      <c r="J58" s="119">
        <f t="shared" si="5"/>
        <v>0</v>
      </c>
      <c r="K58" s="119" t="e">
        <f t="shared" si="5"/>
        <v>#DIV/0!</v>
      </c>
      <c r="L58" s="119" t="e">
        <f t="shared" si="5"/>
        <v>#DIV/0!</v>
      </c>
      <c r="M58" s="119" t="e">
        <f t="shared" si="5"/>
        <v>#DIV/0!</v>
      </c>
      <c r="N58" s="119" t="e">
        <f t="shared" si="5"/>
        <v>#DIV/0!</v>
      </c>
      <c r="O58" s="116"/>
      <c r="P58" s="119">
        <f>SUM(P59/P51)</f>
        <v>0</v>
      </c>
      <c r="Q58" s="116"/>
      <c r="R58" s="119">
        <f>SUM(R59/R57)</f>
        <v>0</v>
      </c>
      <c r="S58" s="117"/>
    </row>
    <row r="59" spans="1:20">
      <c r="A59" s="90" t="s">
        <v>179</v>
      </c>
      <c r="B59" s="9"/>
      <c r="C59" s="30">
        <f t="array" ref="C59">SUM(IF('Bid Log'!$M$2:$M$402=Tables!$G4,IF('Bid Log'!$O$2:$O$402=Tables!$W27:$AZ27,'Bid Log'!$AC$2:$AC$402)))</f>
        <v>0</v>
      </c>
      <c r="D59" s="30">
        <f t="array" ref="D59">SUM(IF('Bid Log'!$M$2:$M$402=Tables!$G4,IF('Bid Log'!$O$2:$O$402=Tables!$W28:$BA28,'Bid Log'!$AC$2:$AC$402)))</f>
        <v>0</v>
      </c>
      <c r="E59" s="30">
        <f t="array" ref="E59">SUM(IF('Bid Log'!$M$2:$M$402=Tables!$G4,IF('Bid Log'!$O$2:$O$402=Tables!$W29:$AZ29,'Bid Log'!$AC$2:$AC$402)))</f>
        <v>0</v>
      </c>
      <c r="F59" s="30">
        <f t="array" ref="F59">SUM(IF('Bid Log'!$M$2:$M$402=Tables!$G4,IF('Bid Log'!$O$2:$O$402=Tables!$W31:$BA31,'Bid Log'!$AC$2:$AC$402)))</f>
        <v>0</v>
      </c>
      <c r="G59" s="30">
        <f t="array" ref="G59">SUM(IF('Bid Log'!$M$2:$M$402=Tables!$G4,IF('Bid Log'!$O$2:$O$402=Tables!$W32:$BA32,'Bid Log'!$AC$2:$AC$402)))</f>
        <v>0</v>
      </c>
      <c r="H59" s="30">
        <f t="array" ref="H59">SUM(IF('Bid Log'!$M$2:$M$402=Tables!$G4,IF('Bid Log'!$O$2:$O$402=Tables!$W34:$AX34,'Bid Log'!$AC$2:$AC$402)))</f>
        <v>0</v>
      </c>
      <c r="I59" s="30">
        <f t="array" ref="I59">SUM(IF('Bid Log'!$M$2:$M$402=Tables!$G4,IF('Bid Log'!$O$2:$O$402=Tables!$W35:$BA35,'Bid Log'!$AC$2:$AC$402)))</f>
        <v>0</v>
      </c>
      <c r="J59" s="30">
        <f t="array" ref="J59">SUM(IF('Bid Log'!$M$2:$M$402=Tables!$G4,IF('Bid Log'!$O$2:$O$402=Tables!$W36:$AZ36,'Bid Log'!$AC$2:$AC$402)))</f>
        <v>0</v>
      </c>
      <c r="K59" s="30">
        <f t="array" ref="K59">SUM(IF('Bid Log'!$M$2:$M$402=Tables!$G4,IF('Bid Log'!$O$2:$O$402=Tables!$W37:$BA37,'Bid Log'!$AC$2:$AC$402)))</f>
        <v>0</v>
      </c>
      <c r="L59" s="30">
        <f t="array" ref="L59">SUM(IF('Bid Log'!$M$2:$M$402=Tables!$G4,IF('Bid Log'!$O$2:$O$402=Tables!$W38:$AZ38,'Bid Log'!$AC$2:$AC$402)))</f>
        <v>0</v>
      </c>
      <c r="M59" s="30">
        <f t="array" ref="M59">SUM(IF('Bid Log'!$M$2:$M$402=Tables!$G4,IF('Bid Log'!$O$2:$O$402=Tables!$W40:$BA40,'Bid Log'!$AC$2:$AC$402)))</f>
        <v>0</v>
      </c>
      <c r="N59" s="30">
        <f t="array" ref="N59">SUM(IF('Bid Log'!$M$2:$M$402=Tables!$G4,IF('Bid Log'!$O$2:$O$402=Tables!$W43:$BA43,'Bid Log'!$AC$2:$AC$402)))</f>
        <v>0</v>
      </c>
      <c r="O59" s="116"/>
      <c r="P59" s="116">
        <f>SUM(R59/P50)</f>
        <v>0</v>
      </c>
      <c r="Q59" s="116"/>
      <c r="R59" s="26">
        <f>C59+D59+E59+F59+G59+H59+I59+J59+K59+L59+M59+N59</f>
        <v>0</v>
      </c>
      <c r="S59" s="117"/>
      <c r="T59" s="118"/>
    </row>
    <row r="60" spans="1:20">
      <c r="A60" s="91"/>
      <c r="B60" s="9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  <c r="T60" s="118"/>
    </row>
    <row r="61" spans="1:20">
      <c r="A61" s="90" t="s">
        <v>177</v>
      </c>
      <c r="B61" s="9"/>
      <c r="C61" s="119" t="e">
        <f t="shared" ref="C61:N61" si="6">SUM(C62/C51)</f>
        <v>#DIV/0!</v>
      </c>
      <c r="D61" s="119">
        <f t="shared" si="6"/>
        <v>0</v>
      </c>
      <c r="E61" s="119" t="e">
        <f t="shared" si="6"/>
        <v>#DIV/0!</v>
      </c>
      <c r="F61" s="119" t="e">
        <f t="shared" si="6"/>
        <v>#DIV/0!</v>
      </c>
      <c r="G61" s="119">
        <f t="shared" si="6"/>
        <v>0</v>
      </c>
      <c r="H61" s="119">
        <f t="shared" si="6"/>
        <v>0</v>
      </c>
      <c r="I61" s="119" t="e">
        <f t="shared" si="6"/>
        <v>#DIV/0!</v>
      </c>
      <c r="J61" s="119">
        <f t="shared" si="6"/>
        <v>0</v>
      </c>
      <c r="K61" s="119" t="e">
        <f t="shared" si="6"/>
        <v>#DIV/0!</v>
      </c>
      <c r="L61" s="119" t="e">
        <f t="shared" si="6"/>
        <v>#DIV/0!</v>
      </c>
      <c r="M61" s="119" t="e">
        <f t="shared" si="6"/>
        <v>#DIV/0!</v>
      </c>
      <c r="N61" s="119" t="e">
        <f t="shared" si="6"/>
        <v>#DIV/0!</v>
      </c>
      <c r="O61" s="119">
        <f>SUM(O52)</f>
        <v>0.45000000000000007</v>
      </c>
      <c r="P61" s="119">
        <f>SUM(P62/P51)</f>
        <v>0</v>
      </c>
      <c r="Q61" s="119">
        <f>SUM(Q52)</f>
        <v>0.45000000000000007</v>
      </c>
      <c r="R61" s="119">
        <f>SUM(R62/R51)</f>
        <v>0</v>
      </c>
      <c r="S61" s="117"/>
    </row>
    <row r="62" spans="1:20" ht="13.5" thickBot="1">
      <c r="A62" s="92" t="s">
        <v>176</v>
      </c>
      <c r="B62" s="87"/>
      <c r="C62" s="124">
        <f t="shared" ref="C62:N62" si="7">SUM(C53+C59)</f>
        <v>0</v>
      </c>
      <c r="D62" s="124">
        <f t="shared" si="7"/>
        <v>0</v>
      </c>
      <c r="E62" s="124">
        <f t="shared" si="7"/>
        <v>0</v>
      </c>
      <c r="F62" s="124">
        <f t="shared" si="7"/>
        <v>0</v>
      </c>
      <c r="G62" s="124">
        <f t="shared" si="7"/>
        <v>0</v>
      </c>
      <c r="H62" s="124">
        <f t="shared" si="7"/>
        <v>0</v>
      </c>
      <c r="I62" s="124">
        <f t="shared" si="7"/>
        <v>0</v>
      </c>
      <c r="J62" s="124">
        <f t="shared" si="7"/>
        <v>0</v>
      </c>
      <c r="K62" s="124">
        <f t="shared" si="7"/>
        <v>0</v>
      </c>
      <c r="L62" s="124">
        <f t="shared" si="7"/>
        <v>0</v>
      </c>
      <c r="M62" s="124">
        <f t="shared" si="7"/>
        <v>0</v>
      </c>
      <c r="N62" s="124">
        <f t="shared" si="7"/>
        <v>0</v>
      </c>
      <c r="O62" s="124">
        <f>SUM(O53)</f>
        <v>8</v>
      </c>
      <c r="P62" s="124">
        <f>SUM(R62/P50)</f>
        <v>0</v>
      </c>
      <c r="Q62" s="124">
        <f>SUM(Q53)</f>
        <v>96</v>
      </c>
      <c r="R62" s="93">
        <f>C62+D62+E62+F62+G62+H62+I62+J62+K62+L62+M62+N62</f>
        <v>0</v>
      </c>
      <c r="S62" s="125"/>
    </row>
  </sheetData>
  <mergeCells count="10">
    <mergeCell ref="A1:S1"/>
    <mergeCell ref="A2:S2"/>
    <mergeCell ref="A3:S3"/>
    <mergeCell ref="A4:S4"/>
    <mergeCell ref="A50:B50"/>
    <mergeCell ref="A5:B5"/>
    <mergeCell ref="A7:B7"/>
    <mergeCell ref="A6:B6"/>
    <mergeCell ref="A48:B48"/>
    <mergeCell ref="A49:B49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2"/>
  <sheetViews>
    <sheetView workbookViewId="0">
      <selection activeCell="J16" sqref="J16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206" t="s">
        <v>125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</row>
    <row r="2" spans="1:20" ht="15.75">
      <c r="A2" s="207" t="s">
        <v>155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</row>
    <row r="3" spans="1:20" ht="15.75">
      <c r="A3" s="207" t="s">
        <v>306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</row>
    <row r="4" spans="1:20" ht="13.5" thickBot="1">
      <c r="A4" s="219"/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</row>
    <row r="5" spans="1:20">
      <c r="A5" s="215"/>
      <c r="B5" s="216"/>
      <c r="C5" s="83" t="s">
        <v>126</v>
      </c>
      <c r="D5" s="83" t="s">
        <v>127</v>
      </c>
      <c r="E5" s="83" t="s">
        <v>128</v>
      </c>
      <c r="F5" s="83" t="s">
        <v>129</v>
      </c>
      <c r="G5" s="83" t="s">
        <v>130</v>
      </c>
      <c r="H5" s="83" t="s">
        <v>131</v>
      </c>
      <c r="I5" s="83" t="s">
        <v>132</v>
      </c>
      <c r="J5" s="83" t="s">
        <v>133</v>
      </c>
      <c r="K5" s="83" t="s">
        <v>134</v>
      </c>
      <c r="L5" s="83" t="s">
        <v>135</v>
      </c>
      <c r="M5" s="83" t="s">
        <v>136</v>
      </c>
      <c r="N5" s="83" t="s">
        <v>137</v>
      </c>
      <c r="O5" s="84" t="str">
        <f>('EST. V.F.'!O5)</f>
        <v>2019 Monthly</v>
      </c>
      <c r="P5" s="84" t="str">
        <f>('EST. V.F.'!P5)</f>
        <v>2019 Monthly</v>
      </c>
      <c r="Q5" s="84" t="str">
        <f>('EST. V.F.'!Q5)</f>
        <v>2019 To Date</v>
      </c>
      <c r="R5" s="84" t="str">
        <f>('EST. V.F.'!R5)</f>
        <v>2019 To Date</v>
      </c>
      <c r="S5" s="84" t="str">
        <f>('EST. V.F.'!S5)</f>
        <v>2018 Annual</v>
      </c>
      <c r="T5" s="98" t="s">
        <v>144</v>
      </c>
    </row>
    <row r="6" spans="1:20">
      <c r="A6" s="217"/>
      <c r="B6" s="218"/>
      <c r="C6" s="7" t="s">
        <v>138</v>
      </c>
      <c r="D6" s="7" t="s">
        <v>138</v>
      </c>
      <c r="E6" s="7" t="s">
        <v>138</v>
      </c>
      <c r="F6" s="7" t="s">
        <v>138</v>
      </c>
      <c r="G6" s="7" t="s">
        <v>138</v>
      </c>
      <c r="H6" s="7" t="s">
        <v>138</v>
      </c>
      <c r="I6" s="7" t="s">
        <v>138</v>
      </c>
      <c r="J6" s="7" t="s">
        <v>138</v>
      </c>
      <c r="K6" s="7" t="s">
        <v>138</v>
      </c>
      <c r="L6" s="7" t="s">
        <v>138</v>
      </c>
      <c r="M6" s="7" t="s">
        <v>138</v>
      </c>
      <c r="N6" s="7" t="s">
        <v>138</v>
      </c>
      <c r="O6" s="8" t="s">
        <v>139</v>
      </c>
      <c r="P6" s="8" t="s">
        <v>149</v>
      </c>
      <c r="Q6" s="8" t="s">
        <v>139</v>
      </c>
      <c r="R6" s="8" t="s">
        <v>138</v>
      </c>
      <c r="S6" s="104" t="s">
        <v>139</v>
      </c>
      <c r="T6" s="98"/>
    </row>
    <row r="7" spans="1:20" ht="15.75">
      <c r="A7" s="209" t="s">
        <v>140</v>
      </c>
      <c r="B7" s="2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5">
        <f>'EST. V.F.'!P7</f>
        <v>12</v>
      </c>
      <c r="Q7" s="10"/>
      <c r="R7" s="10"/>
      <c r="S7" s="96"/>
      <c r="T7" s="99"/>
    </row>
    <row r="8" spans="1:20">
      <c r="A8" s="91" t="s">
        <v>150</v>
      </c>
      <c r="B8" s="9"/>
      <c r="C8" s="30">
        <f t="array" ref="C8">SUM(IF('Bid Log'!$M$2:$M$402=Tables!$G5,IF('Bid Log'!$O$2:$O$402=Tables!$W2:$AZ2,'Bid Log'!$P$2:$P$402)))</f>
        <v>185516</v>
      </c>
      <c r="D8" s="30">
        <f t="array" ref="D8">SUM(IF('Bid Log'!$M$2:$M$402=Tables!$G5,IF('Bid Log'!$O$2:$O$402=Tables!$W3:$BA3,'Bid Log'!$P$2:$P$402)))</f>
        <v>1031241</v>
      </c>
      <c r="E8" s="30">
        <f t="array" ref="E8">SUM(IF('Bid Log'!$M$2:$M$402=Tables!$G5,IF('Bid Log'!$O$2:$O$402=Tables!$W4:$AZ4,'Bid Log'!$P$2:$P$402)))</f>
        <v>555558</v>
      </c>
      <c r="F8" s="30">
        <f t="array" ref="F8">SUM(IF('Bid Log'!$M$2:$M$402=Tables!$G5,IF('Bid Log'!$O$2:$O$402=Tables!$W5:$BA5,'Bid Log'!$P$2:$P$402)))</f>
        <v>595489</v>
      </c>
      <c r="G8" s="30">
        <f t="array" ref="G8">SUM(IF('Bid Log'!$M$2:$M$402=Tables!$G5,IF('Bid Log'!$O$2:$O$402=Tables!$W6:$BA6,'Bid Log'!$P$2:$P$402)))</f>
        <v>1039046</v>
      </c>
      <c r="H8" s="30">
        <f t="array" ref="H8">SUM(IF('Bid Log'!$M$2:$M$402=Tables!$G5,IF('Bid Log'!$O$2:$O$402=Tables!$W7:$AX7,'Bid Log'!$P$2:$P$402)))</f>
        <v>763123</v>
      </c>
      <c r="I8" s="30">
        <f t="array" ref="I8">SUM(IF('Bid Log'!$M$2:$M$402=Tables!$G5,IF('Bid Log'!$O$2:$O$402=Tables!$W8:$BA8,'Bid Log'!$P$2:$P$402)))</f>
        <v>417402</v>
      </c>
      <c r="J8" s="30">
        <f t="array" ref="J8">SUM(IF('Bid Log'!$M$2:$M$402=Tables!$G5,IF('Bid Log'!$O$2:$O$402=Tables!$W9:$AZ9,'Bid Log'!$P$2:$P$402)))</f>
        <v>1055064</v>
      </c>
      <c r="K8" s="30">
        <f t="array" ref="K8">SUM(IF('Bid Log'!$M$2:$M$402=Tables!$G5,IF('Bid Log'!$O$2:$O$402=Tables!$W10:$BA10,'Bid Log'!$P$2:$P$402)))</f>
        <v>259416</v>
      </c>
      <c r="L8" s="30">
        <f t="array" ref="L8">SUM(IF('Bid Log'!$M$2:$M$402=Tables!$G5,IF('Bid Log'!$O$2:$O$402=Tables!$W11:$AZ11,'Bid Log'!$P$2:$P$402)))</f>
        <v>129467</v>
      </c>
      <c r="M8" s="30">
        <f t="array" ref="M8">SUM(IF('Bid Log'!$M$2:$M$402=Tables!$G5,IF('Bid Log'!$O$2:$O$402=Tables!$W12:$BA12,'Bid Log'!$P$2:$P$402)))</f>
        <v>54878</v>
      </c>
      <c r="N8" s="30">
        <f t="array" ref="N8">SUM(IF('Bid Log'!$M$2:$M$402=Tables!$G5,IF('Bid Log'!$O$2:$O$402=Tables!$W13:$BA13,'Bid Log'!$P$2:$P$402)))</f>
        <v>628877</v>
      </c>
      <c r="O8" s="26">
        <f>SUM(S8/12)</f>
        <v>833333.33333333337</v>
      </c>
      <c r="P8" s="26">
        <f>SUM(R8/P$7)</f>
        <v>559589.75</v>
      </c>
      <c r="Q8" s="26">
        <f>SUM(O8*P$7)</f>
        <v>10000000</v>
      </c>
      <c r="R8" s="26">
        <f>C8+D8+E8+F8+G8+H8+I8+J8+K8+L8+M8+N8</f>
        <v>6715077</v>
      </c>
      <c r="S8" s="106">
        <f>SUM(S10/S9)</f>
        <v>10000000</v>
      </c>
      <c r="T8" s="76" t="e">
        <f>SUM(R8+#REF!)</f>
        <v>#REF!</v>
      </c>
    </row>
    <row r="9" spans="1:20">
      <c r="A9" s="91" t="s">
        <v>151</v>
      </c>
      <c r="B9" s="9"/>
      <c r="C9" s="25">
        <f t="shared" ref="C9:N9" si="0">SUM(C10/C8)</f>
        <v>0.38080812436663147</v>
      </c>
      <c r="D9" s="25">
        <f t="shared" si="0"/>
        <v>0.18057757594975374</v>
      </c>
      <c r="E9" s="25">
        <f t="shared" si="0"/>
        <v>0.14049298183087994</v>
      </c>
      <c r="F9" s="25">
        <f t="shared" si="0"/>
        <v>0.21140272952145212</v>
      </c>
      <c r="G9" s="25">
        <f t="shared" si="0"/>
        <v>7.7586555359435483E-2</v>
      </c>
      <c r="H9" s="25">
        <f t="shared" si="0"/>
        <v>0.5605583896698173</v>
      </c>
      <c r="I9" s="25">
        <f t="shared" si="0"/>
        <v>0.14101034494324416</v>
      </c>
      <c r="J9" s="25">
        <f t="shared" si="0"/>
        <v>5.7296050286996809E-2</v>
      </c>
      <c r="K9" s="25">
        <f t="shared" si="0"/>
        <v>0.10116955006630277</v>
      </c>
      <c r="L9" s="25">
        <f t="shared" si="0"/>
        <v>0.43098241250666192</v>
      </c>
      <c r="M9" s="25">
        <f t="shared" si="0"/>
        <v>0.42031415139035677</v>
      </c>
      <c r="N9" s="25">
        <f t="shared" si="0"/>
        <v>0.12187597892751682</v>
      </c>
      <c r="O9" s="25">
        <f t="shared" ref="O9:R9" si="1">SUM(O10/O8)</f>
        <v>0.3</v>
      </c>
      <c r="P9" s="25">
        <f t="shared" si="1"/>
        <v>0.18916521731619756</v>
      </c>
      <c r="Q9" s="25">
        <f t="shared" si="1"/>
        <v>0.3</v>
      </c>
      <c r="R9" s="25">
        <f t="shared" si="1"/>
        <v>0.18916521731619756</v>
      </c>
      <c r="S9" s="107">
        <v>0.3</v>
      </c>
      <c r="T9" s="100" t="e">
        <f t="array" ref="T9">SUM(T10/T8)</f>
        <v>#REF!</v>
      </c>
    </row>
    <row r="10" spans="1:20" ht="13.5" thickBot="1">
      <c r="A10" s="92" t="s">
        <v>174</v>
      </c>
      <c r="B10" s="87"/>
      <c r="C10" s="109">
        <f t="array" ref="C10">SUM(IF('Bid Log'!$AA$2:$AA$402=Tables!$J$3,IF('Bid Log'!$M$2:$M$402=Tables!$G5,IF('Bid Log'!$O$2:$O$402=Tables!$W2:$AZ2,'Bid Log'!$P$2:$P$402))))</f>
        <v>70646</v>
      </c>
      <c r="D10" s="109">
        <f t="array" ref="D10">SUM(IF('Bid Log'!$AA$2:$AA$402=Tables!$J$3,IF('Bid Log'!$M$2:$M$402=Tables!$G5,IF('Bid Log'!$O$2:$O$402=Tables!$W3:$BA3,'Bid Log'!$P$2:$P$402))))</f>
        <v>186219</v>
      </c>
      <c r="E10" s="109">
        <f t="array" ref="E10">SUM(IF('Bid Log'!$AA$2:$AA$402=Tables!$J$3,IF('Bid Log'!$M$2:$M$402=Tables!$G5,IF('Bid Log'!$O$2:$O$402=Tables!$W4:$AZ4,'Bid Log'!$P$2:$P$402))))</f>
        <v>78052</v>
      </c>
      <c r="F10" s="109">
        <f t="array" ref="F10">SUM(IF('Bid Log'!$AA$2:$AA$402=Tables!$J$3,IF('Bid Log'!$M$2:$M$402=Tables!$G5,IF('Bid Log'!$O$2:$O$402=Tables!$W5:$BA5,'Bid Log'!$P$2:$P$402))))</f>
        <v>125888</v>
      </c>
      <c r="G10" s="109">
        <f t="array" ref="G10">SUM(IF('Bid Log'!$AA$2:$AA$402=Tables!$J$3,IF('Bid Log'!$M$2:$M$402=Tables!$G5,IF('Bid Log'!$O$2:$O$402=Tables!$W6:$BA6,'Bid Log'!$P$2:$P$402))))</f>
        <v>80616</v>
      </c>
      <c r="H10" s="109">
        <f t="array" ref="H10">SUM(IF('Bid Log'!$AA$2:$AA$402=Tables!$J$3,IF('Bid Log'!$M$2:$M$402=Tables!$G5,IF('Bid Log'!$O$2:$O$402=Tables!$W7:$AX7,'Bid Log'!$P$2:$P$402))))</f>
        <v>427775</v>
      </c>
      <c r="I10" s="109">
        <f t="array" ref="I10">SUM(IF('Bid Log'!$AA$2:$AA$402=Tables!$J$3,IF('Bid Log'!$M$2:$M$402=Tables!$G5,IF('Bid Log'!$O$2:$O$402=Tables!$W8:$BA8,'Bid Log'!$P$2:$P$402))))</f>
        <v>58858</v>
      </c>
      <c r="J10" s="109">
        <f t="array" ref="J10">SUM(IF('Bid Log'!$AA$2:$AA$402=Tables!$J$3,IF('Bid Log'!$M$2:$M$402=Tables!$G5,IF('Bid Log'!$O$2:$O$402=Tables!$W9:$AZ9,'Bid Log'!$P$2:$P$402))))</f>
        <v>60451</v>
      </c>
      <c r="K10" s="109">
        <f t="array" ref="K10">SUM(IF('Bid Log'!$AA$2:$AA$402=Tables!$J$3,IF('Bid Log'!$M$2:$M$402=Tables!$G5,IF('Bid Log'!$O$2:$O$402=Tables!$W10:$BA10,'Bid Log'!$P$2:$P$402))))</f>
        <v>26245</v>
      </c>
      <c r="L10" s="109">
        <f t="array" ref="L10">SUM(IF('Bid Log'!$AA$2:$AA$402=Tables!$J$3,IF('Bid Log'!$M$2:$M$402=Tables!$G5,IF('Bid Log'!$O$2:$O$402=Tables!$W11:$AZ11,'Bid Log'!$P$2:$P$402))))</f>
        <v>55798</v>
      </c>
      <c r="M10" s="109">
        <f t="array" ref="M10">SUM(IF('Bid Log'!$AA$2:$AA$402=Tables!$J$3,IF('Bid Log'!$M$2:$M$402=Tables!$G5,IF('Bid Log'!$O$2:$O$402=Tables!$W12:$BA12,'Bid Log'!$P$2:$P$402))))</f>
        <v>23066</v>
      </c>
      <c r="N10" s="109">
        <f t="array" ref="N10">SUM(IF('Bid Log'!$AA$2:$AA$402=Tables!$J$3,IF('Bid Log'!$M$2:$M$402=Tables!$G5,IF('Bid Log'!$O$2:$O$402=Tables!$W13:$BA13,'Bid Log'!$P$2:$P$402))))</f>
        <v>76645</v>
      </c>
      <c r="O10" s="93">
        <f>SUM(S10/12)</f>
        <v>250000</v>
      </c>
      <c r="P10" s="93">
        <f>SUM(R10/P$7)</f>
        <v>105854.91666666667</v>
      </c>
      <c r="Q10" s="93">
        <f>SUM(O10*P7)</f>
        <v>3000000</v>
      </c>
      <c r="R10" s="93">
        <f>C10+D10+E10+F10+G10+H10+I10+J10+K10+L10+M10+N10</f>
        <v>1270259</v>
      </c>
      <c r="S10" s="110">
        <v>3000000</v>
      </c>
      <c r="T10" s="76" t="e">
        <f>SUM(R10+#REF!)</f>
        <v>#REF!</v>
      </c>
    </row>
    <row r="11" spans="1:20">
      <c r="A11" s="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P11" s="78"/>
      <c r="Q11" s="78"/>
      <c r="R11" s="78"/>
      <c r="S11" s="79"/>
      <c r="T11" s="76"/>
    </row>
    <row r="12" spans="1:20" ht="13.5" thickBot="1">
      <c r="A12" s="74"/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6"/>
    </row>
    <row r="13" spans="1:20" ht="15.75">
      <c r="A13" s="113" t="s">
        <v>178</v>
      </c>
      <c r="B13" s="8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94"/>
    </row>
    <row r="14" spans="1:20">
      <c r="A14" s="85" t="s">
        <v>152</v>
      </c>
      <c r="B14" s="6"/>
      <c r="C14" s="30">
        <f t="array" ref="C14">SUM(IF('Bid Log'!$AA$2:$AA$402=Tables!$J$5,IF('Bid Log'!$M$2:$M$402=Tables!$G5,IF('Bid Log'!$O$2:$O$402=Tables!$W2:$AZ2,'Bid Log'!$P$2:$P$402))))</f>
        <v>101913</v>
      </c>
      <c r="D14" s="30">
        <f t="array" ref="D14">SUM(IF('Bid Log'!$AA$2:$AA$402=Tables!$J$5,IF('Bid Log'!$M$2:$M$402=Tables!$G5,IF('Bid Log'!$O$2:$O$402=Tables!$W3:$BA3,'Bid Log'!$P$2:$P$402))))</f>
        <v>648322</v>
      </c>
      <c r="E14" s="30">
        <f t="array" ref="E14">SUM(IF('Bid Log'!$AA$2:$AA$402=Tables!$J$5,IF('Bid Log'!$M$2:$M$402=Tables!$G5,IF('Bid Log'!$O$2:$O$402=Tables!$W4:$AZ4,'Bid Log'!$P$2:$P$402))))</f>
        <v>423965</v>
      </c>
      <c r="F14" s="30">
        <f t="array" ref="F14">SUM(IF('Bid Log'!$AA$2:$AA$402=Tables!$J$5,IF('Bid Log'!$M$2:$M$402=Tables!$G5,IF('Bid Log'!$O$2:$O$402=Tables!$W5:$BA5,'Bid Log'!$P$2:$P$402))))</f>
        <v>271601</v>
      </c>
      <c r="G14" s="30">
        <f t="array" ref="G14">SUM(IF('Bid Log'!$AA$2:$AA$402=Tables!$J$5,IF('Bid Log'!$M$2:$M$402=Tables!$G5,IF('Bid Log'!$O$2:$O$402=Tables!$W6:$BA6,'Bid Log'!$P$2:$P$402))))</f>
        <v>621398</v>
      </c>
      <c r="H14" s="30">
        <f t="array" ref="H14">SUM(IF('Bid Log'!$AA$2:$AA$402=Tables!$J$5,IF('Bid Log'!$M$2:$M$402=Tables!$G5,IF('Bid Log'!$O$2:$O$402=Tables!$W7:$AX7,'Bid Log'!$P$2:$P$402))))</f>
        <v>333048</v>
      </c>
      <c r="I14" s="30">
        <f t="array" ref="I14">SUM(IF('Bid Log'!$AA$2:$AA$402=Tables!$J$5,IF('Bid Log'!$M$2:$M$402=Tables!$G5,IF('Bid Log'!$O$2:$O$402=Tables!$W8:$BA8,'Bid Log'!$P$2:$P$402))))</f>
        <v>358544</v>
      </c>
      <c r="J14" s="30">
        <f t="array" ref="J14">SUM(IF('Bid Log'!$AA$2:$AA$402=Tables!$J$5,IF('Bid Log'!$M$2:$M$402=Tables!$G5,IF('Bid Log'!$O$2:$O$402=Tables!$W9:$AZ9,'Bid Log'!$P$2:$P$402))))</f>
        <v>994613</v>
      </c>
      <c r="K14" s="30">
        <f t="array" ref="K14">SUM(IF('Bid Log'!$AA$2:$AA$402=Tables!$J$5,IF('Bid Log'!$M$2:$M$402=Tables!$G5,IF('Bid Log'!$O$2:$O$402=Tables!$W10:$BA10,'Bid Log'!$P$2:$P$402))))</f>
        <v>140405</v>
      </c>
      <c r="L14" s="30">
        <f t="array" ref="L14">SUM(IF('Bid Log'!$AA$2:$AA$402=Tables!$J$5,IF('Bid Log'!$M$2:$M$402=Tables!$G5,IF('Bid Log'!$O$2:$O$402=Tables!$W11:$AZ11,'Bid Log'!$P$2:$P$402))))</f>
        <v>73669</v>
      </c>
      <c r="M14" s="30">
        <f t="array" ref="M14">SUM(IF('Bid Log'!$AA$2:$AA$402=Tables!$J$5,IF('Bid Log'!$M$2:$M$402=Tables!$G5,IF('Bid Log'!$O$2:$O$402=Tables!$W12:$BA12,'Bid Log'!$P$2:$P$402))))</f>
        <v>31812</v>
      </c>
      <c r="N14" s="30">
        <f t="array" ref="N14">SUM(IF('Bid Log'!$AA$2:$AA$402=Tables!$J$5,IF('Bid Log'!$M$2:$M$402=Tables!$G5,IF('Bid Log'!$O$2:$O$402=Tables!$W13:$BA13,'Bid Log'!$P$2:$P$402))))</f>
        <v>552232</v>
      </c>
      <c r="O14" s="26"/>
      <c r="P14" s="26"/>
      <c r="Q14" s="26"/>
      <c r="R14" s="26">
        <f>C14+D14+E14+F14+G14+H14+I14+J14+K14+L14+M14+N14</f>
        <v>4551522</v>
      </c>
      <c r="S14" s="95"/>
      <c r="T14" s="76" t="e">
        <f>SUM(R14+#REF!)</f>
        <v>#REF!</v>
      </c>
    </row>
    <row r="15" spans="1:20">
      <c r="A15" s="114" t="s">
        <v>175</v>
      </c>
      <c r="B15" s="6"/>
      <c r="C15" s="25">
        <f t="shared" ref="C15:N15" si="2">SUM(C16/C14)</f>
        <v>0</v>
      </c>
      <c r="D15" s="25">
        <f t="shared" si="2"/>
        <v>0</v>
      </c>
      <c r="E15" s="25">
        <f t="shared" si="2"/>
        <v>0</v>
      </c>
      <c r="F15" s="25">
        <f t="shared" si="2"/>
        <v>0</v>
      </c>
      <c r="G15" s="25">
        <f t="shared" si="2"/>
        <v>0</v>
      </c>
      <c r="H15" s="25">
        <f t="shared" si="2"/>
        <v>0</v>
      </c>
      <c r="I15" s="25">
        <f t="shared" si="2"/>
        <v>0</v>
      </c>
      <c r="J15" s="25">
        <f t="shared" si="2"/>
        <v>0</v>
      </c>
      <c r="K15" s="25">
        <f t="shared" si="2"/>
        <v>0.19101883836045724</v>
      </c>
      <c r="L15" s="25">
        <f t="shared" si="2"/>
        <v>0</v>
      </c>
      <c r="M15" s="25">
        <f t="shared" si="2"/>
        <v>0</v>
      </c>
      <c r="N15" s="25">
        <f t="shared" si="2"/>
        <v>0</v>
      </c>
      <c r="O15" s="10"/>
      <c r="P15" s="25">
        <f>SUM(P16/P8)</f>
        <v>3.9939973882652429E-3</v>
      </c>
      <c r="Q15" s="10"/>
      <c r="R15" s="25">
        <f>SUM(R16/R14)</f>
        <v>5.8925344093689975E-3</v>
      </c>
      <c r="S15" s="96"/>
    </row>
    <row r="16" spans="1:20">
      <c r="A16" s="114" t="s">
        <v>179</v>
      </c>
      <c r="B16" s="6"/>
      <c r="C16" s="30">
        <f t="array" ref="C16">SUM(IF('Bid Log'!$M$2:$M$402=Tables!$G5,IF('Bid Log'!$O$2:$O$402=Tables!$W2:$AZ2,'Bid Log'!$AC$2:$AC$402)))</f>
        <v>0</v>
      </c>
      <c r="D16" s="30">
        <f t="array" ref="D16">SUM(IF('Bid Log'!$M$2:$M$402=Tables!$G5,IF('Bid Log'!$O$2:$O$402=Tables!$W3:$BA3,'Bid Log'!$AC$2:$AC$402)))</f>
        <v>0</v>
      </c>
      <c r="E16" s="30">
        <f t="array" ref="E16">SUM(IF('Bid Log'!$M$2:$M$402=Tables!$G5,IF('Bid Log'!$O$2:$O$402=Tables!$W4:$AZ4,'Bid Log'!$AC$2:$AC$402)))</f>
        <v>0</v>
      </c>
      <c r="F16" s="30">
        <f t="array" ref="F16">SUM(IF('Bid Log'!$M$2:$M$402=Tables!$G5,IF('Bid Log'!$O$2:$O$402=Tables!$W5:$BA5,'Bid Log'!$AC$2:$AC$402)))</f>
        <v>0</v>
      </c>
      <c r="G16" s="30">
        <f t="array" ref="G16">SUM(IF('Bid Log'!$M$2:$M$402=Tables!$G5,IF('Bid Log'!$O$2:$O$402=Tables!$W6:$BA6,'Bid Log'!$AC$2:$AC$402)))</f>
        <v>0</v>
      </c>
      <c r="H16" s="30">
        <f t="array" ref="H16">SUM(IF('Bid Log'!$M$2:$M$402=Tables!$G5,IF('Bid Log'!$O$2:$O$402=Tables!$W7:$AX7,'Bid Log'!$AC$2:$AC$402)))</f>
        <v>0</v>
      </c>
      <c r="I16" s="30">
        <f t="array" ref="I16">SUM(IF('Bid Log'!$M$2:$M$402=Tables!$G5,IF('Bid Log'!$O$2:$O$402=Tables!$W8:$BA8,'Bid Log'!$AC$2:$AC$402)))</f>
        <v>0</v>
      </c>
      <c r="J16" s="30">
        <f t="array" ref="J16">SUM(IF('Bid Log'!$M$2:$M$402=Tables!$G5,IF('Bid Log'!$O$2:$O$402=Tables!$W9:$AZ9,'Bid Log'!$AC$2:$AC$402)))</f>
        <v>0</v>
      </c>
      <c r="K16" s="30">
        <f t="array" ref="K16">SUM(IF('Bid Log'!$M$2:$M$402=Tables!$G5,IF('Bid Log'!$O$2:$O$402=Tables!$W10:$BA10,'Bid Log'!$AC$2:$AC$402)))</f>
        <v>26820</v>
      </c>
      <c r="L16" s="30">
        <f t="array" ref="L16">SUM(IF('Bid Log'!$M$2:$M$402=Tables!$G5,IF('Bid Log'!$O$2:$O$402=Tables!$W11:$AZ11,'Bid Log'!$AC$2:$AC$402)))</f>
        <v>0</v>
      </c>
      <c r="M16" s="30">
        <f t="array" ref="M16">SUM(IF('Bid Log'!$M$2:$M$402=Tables!$G5,IF('Bid Log'!$O$2:$O$402=Tables!$W12:$BA12,'Bid Log'!$AC$2:$AC$402)))</f>
        <v>0</v>
      </c>
      <c r="N16" s="30">
        <f t="array" ref="N16">SUM(IF('Bid Log'!$M$2:$M$402=Tables!$G5,IF('Bid Log'!$O$2:$O$402=Tables!$W13:$BA13,'Bid Log'!$AC$2:$AC$402)))</f>
        <v>0</v>
      </c>
      <c r="O16" s="10"/>
      <c r="P16" s="10">
        <f>SUM(R16/P7)</f>
        <v>2235</v>
      </c>
      <c r="Q16" s="10"/>
      <c r="R16" s="26">
        <f>C16+D16+E16+F16+G16+H16+I16+J16+K16+L16+M16+N16</f>
        <v>26820</v>
      </c>
      <c r="S16" s="96"/>
      <c r="T16" s="76"/>
    </row>
    <row r="17" spans="1:20">
      <c r="A17" s="85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6"/>
      <c r="T17" s="76"/>
    </row>
    <row r="18" spans="1:20">
      <c r="A18" s="114" t="s">
        <v>177</v>
      </c>
      <c r="B18" s="6"/>
      <c r="C18" s="25">
        <f t="shared" ref="C18:N18" si="3">SUM(C19/C8)</f>
        <v>0.38080812436663147</v>
      </c>
      <c r="D18" s="25">
        <f t="shared" si="3"/>
        <v>0.18057757594975374</v>
      </c>
      <c r="E18" s="25">
        <f t="shared" si="3"/>
        <v>0.14049298183087994</v>
      </c>
      <c r="F18" s="25">
        <f t="shared" si="3"/>
        <v>0.21140272952145212</v>
      </c>
      <c r="G18" s="25">
        <f t="shared" si="3"/>
        <v>7.7586555359435483E-2</v>
      </c>
      <c r="H18" s="25">
        <f t="shared" si="3"/>
        <v>0.5605583896698173</v>
      </c>
      <c r="I18" s="25">
        <f t="shared" si="3"/>
        <v>0.14101034494324416</v>
      </c>
      <c r="J18" s="25">
        <f t="shared" si="3"/>
        <v>5.7296050286996809E-2</v>
      </c>
      <c r="K18" s="25">
        <f t="shared" si="3"/>
        <v>0.20455561723255311</v>
      </c>
      <c r="L18" s="25">
        <f t="shared" si="3"/>
        <v>0.43098241250666192</v>
      </c>
      <c r="M18" s="25">
        <f t="shared" si="3"/>
        <v>0.42031415139035677</v>
      </c>
      <c r="N18" s="25">
        <f t="shared" si="3"/>
        <v>0.12187597892751682</v>
      </c>
      <c r="O18" s="25">
        <f>SUM(O9)</f>
        <v>0.3</v>
      </c>
      <c r="P18" s="25">
        <f>SUM(P19/P8)</f>
        <v>0.19315921470446282</v>
      </c>
      <c r="Q18" s="25">
        <f>SUM(Q9)</f>
        <v>0.3</v>
      </c>
      <c r="R18" s="25">
        <f>SUM(R19/R8)</f>
        <v>0.19315921470446282</v>
      </c>
      <c r="S18" s="96"/>
    </row>
    <row r="19" spans="1:20" ht="13.5" thickBot="1">
      <c r="A19" s="86" t="s">
        <v>176</v>
      </c>
      <c r="B19" s="115"/>
      <c r="C19" s="88">
        <f t="shared" ref="C19:N19" si="4">SUM(C10+C16)</f>
        <v>70646</v>
      </c>
      <c r="D19" s="88">
        <f t="shared" si="4"/>
        <v>186219</v>
      </c>
      <c r="E19" s="88">
        <f t="shared" si="4"/>
        <v>78052</v>
      </c>
      <c r="F19" s="88">
        <f t="shared" si="4"/>
        <v>125888</v>
      </c>
      <c r="G19" s="88">
        <f t="shared" si="4"/>
        <v>80616</v>
      </c>
      <c r="H19" s="88">
        <f t="shared" si="4"/>
        <v>427775</v>
      </c>
      <c r="I19" s="88">
        <f t="shared" si="4"/>
        <v>58858</v>
      </c>
      <c r="J19" s="88">
        <f t="shared" si="4"/>
        <v>60451</v>
      </c>
      <c r="K19" s="88">
        <f t="shared" si="4"/>
        <v>53065</v>
      </c>
      <c r="L19" s="88">
        <f t="shared" si="4"/>
        <v>55798</v>
      </c>
      <c r="M19" s="88">
        <f t="shared" si="4"/>
        <v>23066</v>
      </c>
      <c r="N19" s="88">
        <f t="shared" si="4"/>
        <v>76645</v>
      </c>
      <c r="O19" s="88">
        <f>SUM(O10)</f>
        <v>250000</v>
      </c>
      <c r="P19" s="88">
        <f>SUM(R19/P7)</f>
        <v>108089.91666666667</v>
      </c>
      <c r="Q19" s="88">
        <f>SUM(Q10)</f>
        <v>3000000</v>
      </c>
      <c r="R19" s="93">
        <f>C19+D19+E19+F19+G19+H19+I19+J19+K19+L19+M19+N19</f>
        <v>1297079</v>
      </c>
      <c r="S19" s="97"/>
    </row>
    <row r="47" spans="1:21" ht="13.5" thickBot="1"/>
    <row r="48" spans="1:21">
      <c r="A48" s="215"/>
      <c r="B48" s="216"/>
      <c r="C48" s="83" t="s">
        <v>126</v>
      </c>
      <c r="D48" s="83" t="s">
        <v>127</v>
      </c>
      <c r="E48" s="83" t="s">
        <v>128</v>
      </c>
      <c r="F48" s="83" t="s">
        <v>129</v>
      </c>
      <c r="G48" s="83" t="s">
        <v>130</v>
      </c>
      <c r="H48" s="83" t="s">
        <v>131</v>
      </c>
      <c r="I48" s="83" t="s">
        <v>132</v>
      </c>
      <c r="J48" s="83" t="s">
        <v>133</v>
      </c>
      <c r="K48" s="83" t="s">
        <v>134</v>
      </c>
      <c r="L48" s="83" t="s">
        <v>135</v>
      </c>
      <c r="M48" s="83" t="s">
        <v>136</v>
      </c>
      <c r="N48" s="83" t="s">
        <v>137</v>
      </c>
      <c r="O48" s="84" t="str">
        <f>('EST. V.F.'!O5)</f>
        <v>2019 Monthly</v>
      </c>
      <c r="P48" s="84" t="str">
        <f>('EST. V.F.'!P5)</f>
        <v>2019 Monthly</v>
      </c>
      <c r="Q48" s="84" t="str">
        <f>('EST. V.F.'!Q5)</f>
        <v>2019 To Date</v>
      </c>
      <c r="R48" s="84" t="str">
        <f>('EST. V.F.'!R5)</f>
        <v>2019 To Date</v>
      </c>
      <c r="S48" s="84" t="str">
        <f>('EST. V.F.'!S5)</f>
        <v>2018 Annual</v>
      </c>
      <c r="T48" s="98" t="s">
        <v>144</v>
      </c>
      <c r="U48" s="5"/>
    </row>
    <row r="49" spans="1:20">
      <c r="A49" s="217"/>
      <c r="B49" s="218"/>
      <c r="C49" s="7" t="s">
        <v>138</v>
      </c>
      <c r="D49" s="7" t="s">
        <v>138</v>
      </c>
      <c r="E49" s="7" t="s">
        <v>138</v>
      </c>
      <c r="F49" s="7" t="s">
        <v>138</v>
      </c>
      <c r="G49" s="7" t="s">
        <v>138</v>
      </c>
      <c r="H49" s="7" t="s">
        <v>138</v>
      </c>
      <c r="I49" s="7" t="s">
        <v>138</v>
      </c>
      <c r="J49" s="7" t="s">
        <v>138</v>
      </c>
      <c r="K49" s="7" t="s">
        <v>138</v>
      </c>
      <c r="L49" s="7" t="s">
        <v>138</v>
      </c>
      <c r="M49" s="7" t="s">
        <v>138</v>
      </c>
      <c r="N49" s="7" t="s">
        <v>138</v>
      </c>
      <c r="O49" s="7" t="s">
        <v>139</v>
      </c>
      <c r="P49" s="8" t="s">
        <v>149</v>
      </c>
      <c r="Q49" s="8" t="s">
        <v>139</v>
      </c>
      <c r="R49" s="8" t="s">
        <v>138</v>
      </c>
      <c r="S49" s="104" t="s">
        <v>139</v>
      </c>
      <c r="T49" s="98"/>
    </row>
    <row r="50" spans="1:20" ht="15.75">
      <c r="A50" s="209" t="s">
        <v>140</v>
      </c>
      <c r="B50" s="21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05">
        <f>SUM(P7)</f>
        <v>12</v>
      </c>
      <c r="Q50" s="116"/>
      <c r="R50" s="116"/>
      <c r="S50" s="117"/>
      <c r="T50" s="99"/>
    </row>
    <row r="51" spans="1:20">
      <c r="A51" s="91" t="s">
        <v>150</v>
      </c>
      <c r="B51" s="9"/>
      <c r="C51" s="30">
        <f t="array" ref="C51">COUNT(IF('Bid Log'!$M$2:$M$402=Tables!$G5,IF('Bid Log'!$O$2:$O$402=Tables!$W2:$AZ2,'Bid Log'!$A$2:$A$402)))</f>
        <v>13</v>
      </c>
      <c r="D51" s="30">
        <f t="array" ref="D51">COUNT(IF('Bid Log'!$M$2:$M$402=Tables!$G5,IF('Bid Log'!$O$2:$O$402=Tables!$W3:$BA3,'Bid Log'!$A$2:$A$402)))</f>
        <v>30</v>
      </c>
      <c r="E51" s="30">
        <f t="array" ref="E51">COUNT(IF('Bid Log'!$M$2:$M$402=Tables!$G5,IF('Bid Log'!$O$2:$O$402=Tables!$W4:$AZ4,'Bid Log'!$A$2:$A$402)))</f>
        <v>22</v>
      </c>
      <c r="F51" s="30">
        <f t="array" ref="F51">COUNT(IF('Bid Log'!$M$2:$M$402=Tables!$G5,IF('Bid Log'!$O$2:$O$402=Tables!$W5:$BA5,'Bid Log'!$A$2:$A$402)))</f>
        <v>21</v>
      </c>
      <c r="G51" s="30">
        <f t="array" ref="G51">COUNT(IF('Bid Log'!$M$2:$M$402=Tables!$G5,IF('Bid Log'!$O$2:$O$402=Tables!$W6:$BA6,'Bid Log'!$A$2:$A$402)))</f>
        <v>19</v>
      </c>
      <c r="H51" s="30">
        <f t="array" ref="H51">COUNT(IF('Bid Log'!$M$2:$M$402=Tables!$G5,IF('Bid Log'!$O$2:$O$402=Tables!$W7:$AX7,'Bid Log'!$A$2:$A$402)))</f>
        <v>25</v>
      </c>
      <c r="I51" s="30">
        <f t="array" ref="I51">COUNT(IF('Bid Log'!$M$2:$M$402=Tables!$G5,IF('Bid Log'!$O$2:$O$402=Tables!$W8:$BA8,'Bid Log'!$A$2:$A$402)))</f>
        <v>16</v>
      </c>
      <c r="J51" s="30">
        <f t="array" ref="J51">COUNT(IF('Bid Log'!$M$2:$M$402=Tables!$G5,IF('Bid Log'!$O$2:$O$402=Tables!$W9:$AZ9,'Bid Log'!$A$2:$A$402)))</f>
        <v>23</v>
      </c>
      <c r="K51" s="30">
        <f t="array" ref="K51">COUNT(IF('Bid Log'!$M$2:$M$402=Tables!$G5,IF('Bid Log'!$O$2:$O$402=Tables!$W10:$BA10,'Bid Log'!$A$2:$A$402)))</f>
        <v>27</v>
      </c>
      <c r="L51" s="30">
        <f t="array" ref="L51">COUNT(IF('Bid Log'!$M$2:$M$402=Tables!$G5,IF('Bid Log'!$O$2:$O$402=Tables!$W11:$AZ11,'Bid Log'!$A$2:$A$402)))</f>
        <v>16</v>
      </c>
      <c r="M51" s="30">
        <f t="array" ref="M51">COUNT(IF('Bid Log'!$M$2:$M$402=Tables!$G5,IF('Bid Log'!$O$2:$O$402=Tables!$W12:$BA12,'Bid Log'!$A$2:$A$402)))</f>
        <v>15</v>
      </c>
      <c r="N51" s="30">
        <f t="array" ref="N51">COUNT(IF('Bid Log'!$M$2:$M$402=Tables!$G5,IF('Bid Log'!$O$2:$O$402=Tables!$W13:$BA13,'Bid Log'!$A$2:$A$402)))</f>
        <v>20</v>
      </c>
      <c r="O51" s="26">
        <f>SUM(S51/12)</f>
        <v>6.9444444444444455</v>
      </c>
      <c r="P51" s="26">
        <f>SUM(R51/P$7)</f>
        <v>20.583333333333332</v>
      </c>
      <c r="Q51" s="26">
        <f>SUM(O51*P$7)</f>
        <v>83.333333333333343</v>
      </c>
      <c r="R51" s="26">
        <f>C51+D51+E51+F51+G51+H51+I51+J51+K51+L51+M51+N51</f>
        <v>247</v>
      </c>
      <c r="S51" s="106">
        <f>SUM(S53/S52)</f>
        <v>83.333333333333343</v>
      </c>
      <c r="T51" s="118" t="e">
        <f>SUM(R51+#REF!)</f>
        <v>#REF!</v>
      </c>
    </row>
    <row r="52" spans="1:20">
      <c r="A52" s="91" t="s">
        <v>151</v>
      </c>
      <c r="B52" s="9"/>
      <c r="C52" s="119">
        <f t="shared" ref="C52:N52" si="5">SUM(C53/C51)</f>
        <v>0.46153846153846156</v>
      </c>
      <c r="D52" s="119">
        <f t="shared" si="5"/>
        <v>0.5</v>
      </c>
      <c r="E52" s="119">
        <f t="shared" si="5"/>
        <v>0.5</v>
      </c>
      <c r="F52" s="119">
        <f t="shared" si="5"/>
        <v>0.66666666666666663</v>
      </c>
      <c r="G52" s="119">
        <f t="shared" si="5"/>
        <v>0.36842105263157893</v>
      </c>
      <c r="H52" s="119">
        <f t="shared" si="5"/>
        <v>0.52</v>
      </c>
      <c r="I52" s="119">
        <f t="shared" si="5"/>
        <v>0.625</v>
      </c>
      <c r="J52" s="119">
        <f t="shared" si="5"/>
        <v>0.43478260869565216</v>
      </c>
      <c r="K52" s="119">
        <f t="shared" si="5"/>
        <v>0.29629629629629628</v>
      </c>
      <c r="L52" s="119">
        <f t="shared" si="5"/>
        <v>0.4375</v>
      </c>
      <c r="M52" s="119">
        <f t="shared" si="5"/>
        <v>0.33333333333333331</v>
      </c>
      <c r="N52" s="119">
        <f t="shared" si="5"/>
        <v>0.5</v>
      </c>
      <c r="O52" s="119">
        <f t="shared" ref="O52:R52" si="6">SUM(O53/O51)</f>
        <v>0.6</v>
      </c>
      <c r="P52" s="119">
        <f t="shared" si="6"/>
        <v>0.46963562753036436</v>
      </c>
      <c r="Q52" s="119">
        <f t="shared" si="6"/>
        <v>0.6</v>
      </c>
      <c r="R52" s="119">
        <f t="shared" si="6"/>
        <v>0.46963562753036436</v>
      </c>
      <c r="S52" s="107">
        <v>0.6</v>
      </c>
      <c r="T52" s="120" t="e">
        <f t="array" ref="T52">SUM(T53/T51)</f>
        <v>#REF!</v>
      </c>
    </row>
    <row r="53" spans="1:20" s="2" customFormat="1" ht="13.5" thickBot="1">
      <c r="A53" s="92" t="s">
        <v>174</v>
      </c>
      <c r="B53" s="108"/>
      <c r="C53" s="109">
        <f t="array" ref="C53">COUNT(IF('Bid Log'!$AA$2:$AA$402=Tables!$J$3,IF('Bid Log'!$M$2:$M$402=Tables!$G5,IF('Bid Log'!$O$2:$O$402=Tables!$W2:$AZ2,'Bid Log'!$A$2:$A$402))))</f>
        <v>6</v>
      </c>
      <c r="D53" s="109">
        <f t="array" ref="D53">COUNT(IF('Bid Log'!$AA$2:$AA$402=Tables!$J$3,IF('Bid Log'!$M$2:$M$402=Tables!$G5,IF('Bid Log'!$O$2:$O$402=Tables!$W3:$BA3,'Bid Log'!$A$2:$A$402))))</f>
        <v>15</v>
      </c>
      <c r="E53" s="109">
        <f t="array" ref="E53">COUNT(IF('Bid Log'!$AA$2:$AA$402=Tables!$J$3,IF('Bid Log'!$M$2:$M$402=Tables!$G5,IF('Bid Log'!$O$2:$O$402=Tables!$W4:$AZ4,'Bid Log'!$A$2:$A$402))))</f>
        <v>11</v>
      </c>
      <c r="F53" s="109">
        <f t="array" ref="F53">COUNT(IF('Bid Log'!$AA$2:$AA$402=Tables!$J$3,IF('Bid Log'!$M$2:$M$402=Tables!$G5,IF('Bid Log'!$O$2:$O$402=Tables!$W5:$BA5,'Bid Log'!$A$2:$A$402))))</f>
        <v>14</v>
      </c>
      <c r="G53" s="109">
        <f t="array" ref="G53">COUNT(IF('Bid Log'!$AA$2:$AA$402=Tables!$J$3,IF('Bid Log'!$M$2:$M$402=Tables!$G5,IF('Bid Log'!$O$2:$O$402=Tables!$W6:$BA6,'Bid Log'!$A$2:$A$402))))</f>
        <v>7</v>
      </c>
      <c r="H53" s="109">
        <f t="array" ref="H53">COUNT(IF('Bid Log'!$AA$2:$AA$402=Tables!$J$3,IF('Bid Log'!$M$2:$M$402=Tables!$G5,IF('Bid Log'!$O$2:$O$402=Tables!$W7:$AX7,'Bid Log'!$A$2:$A$402))))</f>
        <v>13</v>
      </c>
      <c r="I53" s="109">
        <f t="array" ref="I53">COUNT(IF('Bid Log'!$AA$2:$AA$402=Tables!$J$3,IF('Bid Log'!$M$2:$M$402=Tables!$G5,IF('Bid Log'!$O$2:$O$402=Tables!$W8:$BA8,'Bid Log'!$A$2:$A$402))))</f>
        <v>10</v>
      </c>
      <c r="J53" s="109">
        <f t="array" ref="J53">COUNT(IF('Bid Log'!$AA$2:$AA$402=Tables!$J$3,IF('Bid Log'!$M$2:$M$402=Tables!$G5,IF('Bid Log'!$O$2:$O$402=Tables!$W9:$AZ9,'Bid Log'!$A$2:$A$402))))</f>
        <v>10</v>
      </c>
      <c r="K53" s="109">
        <f t="array" ref="K53">COUNT(IF('Bid Log'!$AA$2:$AA$402=Tables!$J$3,IF('Bid Log'!$M$2:$M$402=Tables!$G5,IF('Bid Log'!$O$2:$O$402=Tables!$W10:$BA10,'Bid Log'!$A$2:$A$402))))</f>
        <v>8</v>
      </c>
      <c r="L53" s="109">
        <f t="array" ref="L53">COUNT(IF('Bid Log'!$AA$2:$AA$402=Tables!$J$3,IF('Bid Log'!$M$2:$M$402=Tables!$G5,IF('Bid Log'!$O$2:$O$402=Tables!$W11:$AZ11,'Bid Log'!$A$2:$A$402))))</f>
        <v>7</v>
      </c>
      <c r="M53" s="109">
        <f t="array" ref="M53">COUNT(IF('Bid Log'!$AA$2:$AA$402=Tables!$J$3,IF('Bid Log'!$M$2:$M$402=Tables!$G5,IF('Bid Log'!$O$2:$O$402=Tables!$W12:$BA12,'Bid Log'!$A$2:$A$402))))</f>
        <v>5</v>
      </c>
      <c r="N53" s="109">
        <f t="array" ref="N53">COUNT(IF('Bid Log'!$AA$2:$AA$402=Tables!$J$3,IF('Bid Log'!$M$2:$M$402=Tables!$G5,IF('Bid Log'!$O$2:$O$402=Tables!$W13:$BA13,'Bid Log'!$A$2:$A$402))))</f>
        <v>10</v>
      </c>
      <c r="O53" s="93">
        <f>SUM(S53/12)</f>
        <v>4.166666666666667</v>
      </c>
      <c r="P53" s="93">
        <f>SUM(R53/P$7)</f>
        <v>9.6666666666666661</v>
      </c>
      <c r="Q53" s="93">
        <f>SUM(O53*P50)</f>
        <v>50</v>
      </c>
      <c r="R53" s="93">
        <f>C53+D53+E53+F53+G53+H53+I53+J53+K53+L53+M53+N53</f>
        <v>116</v>
      </c>
      <c r="S53" s="110">
        <v>50</v>
      </c>
      <c r="T53" s="118" t="e">
        <f>SUM(R53+#REF!)</f>
        <v>#REF!</v>
      </c>
    </row>
    <row r="54" spans="1:20" s="2" customFormat="1">
      <c r="A54" s="24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78"/>
      <c r="Q54" s="78"/>
      <c r="R54" s="78"/>
      <c r="S54" s="79"/>
      <c r="T54" s="118"/>
    </row>
    <row r="55" spans="1:20" ht="13.5" thickBot="1">
      <c r="A55" s="74"/>
      <c r="B55" s="74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18"/>
    </row>
    <row r="56" spans="1:20" ht="15.75">
      <c r="A56" s="89" t="s">
        <v>178</v>
      </c>
      <c r="B56" s="71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1:20" s="2" customFormat="1">
      <c r="A57" s="91" t="s">
        <v>152</v>
      </c>
      <c r="B57" s="31"/>
      <c r="C57" s="30">
        <f t="array" ref="C57">COUNT(IF('Bid Log'!$AA$2:$AA$402=Tables!$J$5,IF('Bid Log'!$M$2:$M$402=Tables!$G5,IF('Bid Log'!$O$2:$O$402=Tables!$W2:$AZ2,'Bid Log'!$A$2:$A$402))))</f>
        <v>4</v>
      </c>
      <c r="D57" s="30">
        <f t="array" ref="D57">COUNT(IF('Bid Log'!$AA$2:$AA$402=Tables!$J$5,IF('Bid Log'!$M$2:$M$402=Tables!$G5,IF('Bid Log'!$O$2:$O$402=Tables!$W3:$BA3,'Bid Log'!$A$2:$A$402))))</f>
        <v>11</v>
      </c>
      <c r="E57" s="30">
        <f t="array" ref="E57">COUNT(IF('Bid Log'!$AA$2:$AA$402=Tables!$J$5,IF('Bid Log'!$M$2:$M$402=Tables!$G5,IF('Bid Log'!$O$2:$O$402=Tables!$W4:$AZ4,'Bid Log'!$A$2:$A$402))))</f>
        <v>7</v>
      </c>
      <c r="F57" s="30">
        <f t="array" ref="F57">COUNT(IF('Bid Log'!$AA$2:$AA$402=Tables!$J$5,IF('Bid Log'!$M$2:$M$402=Tables!$G5,IF('Bid Log'!$O$2:$O$402=Tables!$W5:$BA5,'Bid Log'!$A$2:$A$402))))</f>
        <v>6</v>
      </c>
      <c r="G57" s="30">
        <f t="array" ref="G57">COUNT(IF('Bid Log'!$AA$2:$AA$402=Tables!$J$5,IF('Bid Log'!$M$2:$M$402=Tables!$G5,IF('Bid Log'!$O$2:$O$402=Tables!$W6:$BA6,'Bid Log'!$A$2:$A$402))))</f>
        <v>3</v>
      </c>
      <c r="H57" s="30">
        <f t="array" ref="H57">COUNT(IF('Bid Log'!$AA$2:$AA$402=Tables!$J$5,IF('Bid Log'!$M$2:$M$402=Tables!$G5,IF('Bid Log'!$O$2:$O$402=Tables!$W7:$AX7,'Bid Log'!$A$2:$A$402))))</f>
        <v>11</v>
      </c>
      <c r="I57" s="30">
        <f t="array" ref="I57">COUNT(IF('Bid Log'!$AA$2:$AA$402=Tables!$J$5,IF('Bid Log'!$M$2:$M$402=Tables!$G5,IF('Bid Log'!$O$2:$O$402=Tables!$W8:$BA8,'Bid Log'!$A$2:$A$402))))</f>
        <v>6</v>
      </c>
      <c r="J57" s="30">
        <f t="array" ref="J57">COUNT(IF('Bid Log'!$AA$2:$AA$402=Tables!$J$5,IF('Bid Log'!$M$2:$M$402=Tables!$G5,IF('Bid Log'!$O$2:$O$402=Tables!$W9:$AZ9,'Bid Log'!$A$2:$A$402))))</f>
        <v>12</v>
      </c>
      <c r="K57" s="30">
        <f t="array" ref="K57">COUNT(IF('Bid Log'!$AA$2:$AA$402=Tables!$J$5,IF('Bid Log'!$M$2:$M$402=Tables!$G5,IF('Bid Log'!$O$2:$O$402=Tables!$W10:$BA10,'Bid Log'!$A$2:$A$402))))</f>
        <v>5</v>
      </c>
      <c r="L57" s="30">
        <f t="array" ref="L57">COUNT(IF('Bid Log'!$AA$2:$AA$402=Tables!$J$5,IF('Bid Log'!$M$2:$M$402=Tables!$G5,IF('Bid Log'!$O$2:$O$402=Tables!$W11:$AZ11,'Bid Log'!$A$2:$A$402))))</f>
        <v>5</v>
      </c>
      <c r="M57" s="30">
        <f t="array" ref="M57">COUNT(IF('Bid Log'!$AA$2:$AA$402=Tables!$J$5,IF('Bid Log'!$M$2:$M$402=Tables!$G5,IF('Bid Log'!$O$2:$O$402=Tables!$W12:$BA12,'Bid Log'!$A$2:$A$402))))</f>
        <v>5</v>
      </c>
      <c r="N57" s="30">
        <f t="array" ref="N57">COUNT(IF('Bid Log'!$AA$2:$AA$402=Tables!$J$5,IF('Bid Log'!$M$2:$M$402=Tables!$G5,IF('Bid Log'!$O$2:$O$402=Tables!$W13:$BA13,'Bid Log'!$A$2:$A$402))))</f>
        <v>6</v>
      </c>
      <c r="O57" s="26"/>
      <c r="P57" s="26"/>
      <c r="Q57" s="26"/>
      <c r="R57" s="26">
        <f>C57+D57+E57+F57+G57+H57+I57+J57+K57+L57+M57+N57</f>
        <v>81</v>
      </c>
      <c r="S57" s="95"/>
      <c r="T57" s="118" t="e">
        <f>SUM(R57+#REF!)</f>
        <v>#REF!</v>
      </c>
    </row>
    <row r="58" spans="1:20">
      <c r="A58" s="90" t="s">
        <v>175</v>
      </c>
      <c r="B58" s="9"/>
      <c r="C58" s="119">
        <f t="shared" ref="C58:N58" si="7">SUM(C59/C57)</f>
        <v>0</v>
      </c>
      <c r="D58" s="119">
        <f t="shared" si="7"/>
        <v>0</v>
      </c>
      <c r="E58" s="119">
        <f t="shared" si="7"/>
        <v>0</v>
      </c>
      <c r="F58" s="119">
        <f t="shared" si="7"/>
        <v>0</v>
      </c>
      <c r="G58" s="119">
        <f t="shared" si="7"/>
        <v>0</v>
      </c>
      <c r="H58" s="119">
        <f t="shared" si="7"/>
        <v>0</v>
      </c>
      <c r="I58" s="119">
        <f t="shared" si="7"/>
        <v>0</v>
      </c>
      <c r="J58" s="119">
        <f t="shared" si="7"/>
        <v>0</v>
      </c>
      <c r="K58" s="119">
        <f t="shared" si="7"/>
        <v>0</v>
      </c>
      <c r="L58" s="119">
        <f t="shared" si="7"/>
        <v>0</v>
      </c>
      <c r="M58" s="119">
        <f t="shared" si="7"/>
        <v>0</v>
      </c>
      <c r="N58" s="119">
        <f t="shared" si="7"/>
        <v>0</v>
      </c>
      <c r="O58" s="116"/>
      <c r="P58" s="119">
        <f>SUM(P59/P51)</f>
        <v>0</v>
      </c>
      <c r="Q58" s="116"/>
      <c r="R58" s="119">
        <f>SUM(R59/R57)</f>
        <v>0</v>
      </c>
      <c r="S58" s="117"/>
    </row>
    <row r="59" spans="1:20">
      <c r="A59" s="90" t="s">
        <v>179</v>
      </c>
      <c r="B59" s="9"/>
      <c r="C59" s="30">
        <f t="array" ref="C59">SUM(IF('Bid Log'!$M$2:$M$402=Tables!$G5,IF('Bid Log'!$O$2:$O$402=Tables!$W27:$AZ27,'Bid Log'!$AC$2:$AC$402)))</f>
        <v>0</v>
      </c>
      <c r="D59" s="30">
        <f t="array" ref="D59">SUM(IF('Bid Log'!$M$2:$M$402=Tables!$G5,IF('Bid Log'!$O$2:$O$402=Tables!$W28:$BA28,'Bid Log'!$AC$2:$AC$402)))</f>
        <v>0</v>
      </c>
      <c r="E59" s="30">
        <f t="array" ref="E59">SUM(IF('Bid Log'!$M$2:$M$402=Tables!$G5,IF('Bid Log'!$O$2:$O$402=Tables!$W29:$AZ29,'Bid Log'!$AC$2:$AC$402)))</f>
        <v>0</v>
      </c>
      <c r="F59" s="30">
        <f t="array" ref="F59">SUM(IF('Bid Log'!$M$2:$M$402=Tables!$G5,IF('Bid Log'!$O$2:$O$402=Tables!$W31:$BA31,'Bid Log'!$AC$2:$AC$402)))</f>
        <v>0</v>
      </c>
      <c r="G59" s="30">
        <f t="array" ref="G59">SUM(IF('Bid Log'!$M$2:$M$402=Tables!$G5,IF('Bid Log'!$O$2:$O$402=Tables!$W32:$BA32,'Bid Log'!$AC$2:$AC$402)))</f>
        <v>0</v>
      </c>
      <c r="H59" s="30">
        <f t="array" ref="H59">SUM(IF('Bid Log'!$M$2:$M$402=Tables!$G5,IF('Bid Log'!$O$2:$O$402=Tables!$W34:$AX34,'Bid Log'!$AC$2:$AC$402)))</f>
        <v>0</v>
      </c>
      <c r="I59" s="30">
        <f t="array" ref="I59">SUM(IF('Bid Log'!$M$2:$M$402=Tables!$G5,IF('Bid Log'!$O$2:$O$402=Tables!$W35:$BA35,'Bid Log'!$AC$2:$AC$402)))</f>
        <v>0</v>
      </c>
      <c r="J59" s="30">
        <f t="array" ref="J59">SUM(IF('Bid Log'!$M$2:$M$402=Tables!$G5,IF('Bid Log'!$O$2:$O$402=Tables!$W36:$AZ36,'Bid Log'!$AC$2:$AC$402)))</f>
        <v>0</v>
      </c>
      <c r="K59" s="30">
        <f t="array" ref="K59">SUM(IF('Bid Log'!$M$2:$M$402=Tables!$G5,IF('Bid Log'!$O$2:$O$402=Tables!$W37:$BA37,'Bid Log'!$AC$2:$AC$402)))</f>
        <v>0</v>
      </c>
      <c r="L59" s="30">
        <f t="array" ref="L59">SUM(IF('Bid Log'!$M$2:$M$402=Tables!$G5,IF('Bid Log'!$O$2:$O$402=Tables!$W38:$AZ38,'Bid Log'!$AC$2:$AC$402)))</f>
        <v>0</v>
      </c>
      <c r="M59" s="30">
        <f t="array" ref="M59">SUM(IF('Bid Log'!$M$2:$M$402=Tables!$G5,IF('Bid Log'!$O$2:$O$402=Tables!$W40:$BA40,'Bid Log'!$AC$2:$AC$402)))</f>
        <v>0</v>
      </c>
      <c r="N59" s="30">
        <f t="array" ref="N59">SUM(IF('Bid Log'!$M$2:$M$402=Tables!$G5,IF('Bid Log'!$O$2:$O$402=Tables!$W43:$BA43,'Bid Log'!$AC$2:$AC$402)))</f>
        <v>0</v>
      </c>
      <c r="O59" s="116"/>
      <c r="P59" s="116">
        <f>SUM(R59/P50)</f>
        <v>0</v>
      </c>
      <c r="Q59" s="116"/>
      <c r="R59" s="26">
        <f>C59+D59+E59+F59+G59+H59+I59+J59+K59+L59+M59+N59</f>
        <v>0</v>
      </c>
      <c r="S59" s="117"/>
      <c r="T59" s="118"/>
    </row>
    <row r="60" spans="1:20">
      <c r="A60" s="91"/>
      <c r="B60" s="9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  <c r="T60" s="118"/>
    </row>
    <row r="61" spans="1:20">
      <c r="A61" s="90" t="s">
        <v>177</v>
      </c>
      <c r="B61" s="9"/>
      <c r="C61" s="119">
        <f t="shared" ref="C61:N61" si="8">SUM(C62/C51)</f>
        <v>0.46153846153846156</v>
      </c>
      <c r="D61" s="119">
        <f t="shared" si="8"/>
        <v>0.5</v>
      </c>
      <c r="E61" s="119">
        <f t="shared" si="8"/>
        <v>0.5</v>
      </c>
      <c r="F61" s="119">
        <f t="shared" si="8"/>
        <v>0.66666666666666663</v>
      </c>
      <c r="G61" s="119">
        <f t="shared" si="8"/>
        <v>0.36842105263157893</v>
      </c>
      <c r="H61" s="119">
        <f t="shared" si="8"/>
        <v>0.52</v>
      </c>
      <c r="I61" s="119">
        <f t="shared" si="8"/>
        <v>0.625</v>
      </c>
      <c r="J61" s="119">
        <f t="shared" si="8"/>
        <v>0.43478260869565216</v>
      </c>
      <c r="K61" s="119">
        <f t="shared" si="8"/>
        <v>0.29629629629629628</v>
      </c>
      <c r="L61" s="119">
        <f t="shared" si="8"/>
        <v>0.4375</v>
      </c>
      <c r="M61" s="119">
        <f t="shared" si="8"/>
        <v>0.33333333333333331</v>
      </c>
      <c r="N61" s="119">
        <f t="shared" si="8"/>
        <v>0.5</v>
      </c>
      <c r="O61" s="119">
        <f>SUM(O52)</f>
        <v>0.6</v>
      </c>
      <c r="P61" s="119">
        <f>SUM(P62/P51)</f>
        <v>0.46963562753036436</v>
      </c>
      <c r="Q61" s="119">
        <f>SUM(Q52)</f>
        <v>0.6</v>
      </c>
      <c r="R61" s="119">
        <f>SUM(R62/R51)</f>
        <v>0.46963562753036436</v>
      </c>
      <c r="S61" s="117"/>
    </row>
    <row r="62" spans="1:20" ht="13.5" thickBot="1">
      <c r="A62" s="92" t="s">
        <v>176</v>
      </c>
      <c r="B62" s="87"/>
      <c r="C62" s="124">
        <f t="shared" ref="C62:N62" si="9">SUM(C53+C59)</f>
        <v>6</v>
      </c>
      <c r="D62" s="124">
        <f t="shared" si="9"/>
        <v>15</v>
      </c>
      <c r="E62" s="124">
        <f t="shared" si="9"/>
        <v>11</v>
      </c>
      <c r="F62" s="124">
        <f t="shared" si="9"/>
        <v>14</v>
      </c>
      <c r="G62" s="124">
        <f t="shared" si="9"/>
        <v>7</v>
      </c>
      <c r="H62" s="124">
        <f t="shared" si="9"/>
        <v>13</v>
      </c>
      <c r="I62" s="124">
        <f t="shared" si="9"/>
        <v>10</v>
      </c>
      <c r="J62" s="124">
        <f t="shared" si="9"/>
        <v>10</v>
      </c>
      <c r="K62" s="124">
        <f t="shared" si="9"/>
        <v>8</v>
      </c>
      <c r="L62" s="124">
        <f t="shared" si="9"/>
        <v>7</v>
      </c>
      <c r="M62" s="124">
        <f t="shared" si="9"/>
        <v>5</v>
      </c>
      <c r="N62" s="124">
        <f t="shared" si="9"/>
        <v>10</v>
      </c>
      <c r="O62" s="124">
        <f>SUM(O53)</f>
        <v>4.166666666666667</v>
      </c>
      <c r="P62" s="124">
        <f>SUM(R62/P50)</f>
        <v>9.6666666666666661</v>
      </c>
      <c r="Q62" s="124">
        <f>SUM(Q53)</f>
        <v>50</v>
      </c>
      <c r="R62" s="93">
        <f>C62+D62+E62+F62+G62+H62+I62+J62+K62+L62+M62+N62</f>
        <v>116</v>
      </c>
      <c r="S62" s="125"/>
    </row>
  </sheetData>
  <mergeCells count="10">
    <mergeCell ref="A1:S1"/>
    <mergeCell ref="A2:S2"/>
    <mergeCell ref="A3:S3"/>
    <mergeCell ref="A4:S4"/>
    <mergeCell ref="A49:B49"/>
    <mergeCell ref="A50:B50"/>
    <mergeCell ref="A5:B5"/>
    <mergeCell ref="A6:B6"/>
    <mergeCell ref="A7:B7"/>
    <mergeCell ref="A48:B48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B3:D129"/>
  <sheetViews>
    <sheetView workbookViewId="0">
      <selection activeCell="N48" sqref="N48"/>
    </sheetView>
  </sheetViews>
  <sheetFormatPr defaultColWidth="9.42578125" defaultRowHeight="12.75"/>
  <cols>
    <col min="2" max="2" width="10.5703125" customWidth="1"/>
  </cols>
  <sheetData>
    <row r="3" spans="2:3">
      <c r="B3" t="s">
        <v>1</v>
      </c>
    </row>
    <row r="4" spans="2:3">
      <c r="B4" t="s">
        <v>0</v>
      </c>
    </row>
    <row r="6" spans="2:3">
      <c r="B6" t="s">
        <v>8</v>
      </c>
    </row>
    <row r="7" spans="2:3">
      <c r="B7" t="s">
        <v>9</v>
      </c>
    </row>
    <row r="8" spans="2:3">
      <c r="B8" t="s">
        <v>10</v>
      </c>
    </row>
    <row r="9" spans="2:3">
      <c r="B9" t="s">
        <v>11</v>
      </c>
    </row>
    <row r="10" spans="2:3">
      <c r="C10" t="s">
        <v>12</v>
      </c>
    </row>
    <row r="11" spans="2:3">
      <c r="C11" t="s">
        <v>13</v>
      </c>
    </row>
    <row r="12" spans="2:3">
      <c r="C12" t="s">
        <v>15</v>
      </c>
    </row>
    <row r="13" spans="2:3">
      <c r="C13" t="s">
        <v>14</v>
      </c>
    </row>
    <row r="14" spans="2:3">
      <c r="C14" t="s">
        <v>16</v>
      </c>
    </row>
    <row r="15" spans="2:3">
      <c r="C15" t="s">
        <v>17</v>
      </c>
    </row>
    <row r="17" spans="2:3">
      <c r="B17" t="s">
        <v>18</v>
      </c>
    </row>
    <row r="18" spans="2:3">
      <c r="C18" t="s">
        <v>19</v>
      </c>
    </row>
    <row r="19" spans="2:3">
      <c r="C19" t="s">
        <v>20</v>
      </c>
    </row>
    <row r="20" spans="2:3">
      <c r="C20" t="s">
        <v>21</v>
      </c>
    </row>
    <row r="21" spans="2:3">
      <c r="C21" t="s">
        <v>22</v>
      </c>
    </row>
    <row r="22" spans="2:3">
      <c r="C22" t="s">
        <v>23</v>
      </c>
    </row>
    <row r="26" spans="2:3">
      <c r="B26" t="s">
        <v>26</v>
      </c>
    </row>
    <row r="27" spans="2:3">
      <c r="C27" t="s">
        <v>27</v>
      </c>
    </row>
    <row r="28" spans="2:3">
      <c r="C28" t="s">
        <v>28</v>
      </c>
    </row>
    <row r="29" spans="2:3">
      <c r="C29" t="s">
        <v>29</v>
      </c>
    </row>
    <row r="30" spans="2:3">
      <c r="B30" t="s">
        <v>25</v>
      </c>
    </row>
    <row r="31" spans="2:3">
      <c r="B31" t="s">
        <v>30</v>
      </c>
    </row>
    <row r="32" spans="2:3">
      <c r="C32" t="s">
        <v>31</v>
      </c>
    </row>
    <row r="33" spans="2:3">
      <c r="C33" t="s">
        <v>32</v>
      </c>
    </row>
    <row r="35" spans="2:3">
      <c r="B35" t="s">
        <v>2</v>
      </c>
    </row>
    <row r="37" spans="2:3">
      <c r="B37" t="s">
        <v>36</v>
      </c>
    </row>
    <row r="38" spans="2:3">
      <c r="C38" t="s">
        <v>78</v>
      </c>
    </row>
    <row r="39" spans="2:3">
      <c r="C39" t="s">
        <v>79</v>
      </c>
    </row>
    <row r="40" spans="2:3">
      <c r="C40" t="s">
        <v>80</v>
      </c>
    </row>
    <row r="41" spans="2:3">
      <c r="C41" t="s">
        <v>40</v>
      </c>
    </row>
    <row r="44" spans="2:3">
      <c r="B44" t="s">
        <v>3</v>
      </c>
    </row>
    <row r="45" spans="2:3">
      <c r="B45" t="s">
        <v>4</v>
      </c>
    </row>
    <row r="47" spans="2:3">
      <c r="B47" t="s">
        <v>5</v>
      </c>
    </row>
    <row r="48" spans="2:3">
      <c r="B48" t="s">
        <v>6</v>
      </c>
    </row>
    <row r="49" spans="2:3">
      <c r="B49" t="s">
        <v>7</v>
      </c>
    </row>
    <row r="52" spans="2:3">
      <c r="B52" t="s">
        <v>24</v>
      </c>
    </row>
    <row r="54" spans="2:3">
      <c r="B54" t="s">
        <v>33</v>
      </c>
    </row>
    <row r="55" spans="2:3">
      <c r="B55" t="s">
        <v>34</v>
      </c>
    </row>
    <row r="56" spans="2:3">
      <c r="B56" t="s">
        <v>35</v>
      </c>
    </row>
    <row r="58" spans="2:3">
      <c r="B58" t="s">
        <v>53</v>
      </c>
    </row>
    <row r="59" spans="2:3">
      <c r="C59" t="s">
        <v>54</v>
      </c>
    </row>
    <row r="60" spans="2:3">
      <c r="C60" t="s">
        <v>55</v>
      </c>
    </row>
    <row r="61" spans="2:3">
      <c r="C61" t="s">
        <v>56</v>
      </c>
    </row>
    <row r="62" spans="2:3">
      <c r="C62" t="s">
        <v>57</v>
      </c>
    </row>
    <row r="63" spans="2:3">
      <c r="C63" t="s">
        <v>58</v>
      </c>
    </row>
    <row r="64" spans="2:3">
      <c r="C64" t="s">
        <v>59</v>
      </c>
    </row>
    <row r="65" spans="2:3">
      <c r="C65" t="s">
        <v>60</v>
      </c>
    </row>
    <row r="68" spans="2:3">
      <c r="B68" t="s">
        <v>41</v>
      </c>
    </row>
    <row r="69" spans="2:3">
      <c r="B69" t="s">
        <v>47</v>
      </c>
    </row>
    <row r="70" spans="2:3">
      <c r="C70" t="s">
        <v>43</v>
      </c>
    </row>
    <row r="71" spans="2:3">
      <c r="C71" t="s">
        <v>44</v>
      </c>
    </row>
    <row r="72" spans="2:3">
      <c r="C72" t="s">
        <v>45</v>
      </c>
    </row>
    <row r="73" spans="2:3">
      <c r="C73" t="s">
        <v>46</v>
      </c>
    </row>
    <row r="75" spans="2:3">
      <c r="B75" t="s">
        <v>49</v>
      </c>
    </row>
    <row r="76" spans="2:3">
      <c r="C76" t="s">
        <v>43</v>
      </c>
    </row>
    <row r="77" spans="2:3">
      <c r="C77" t="s">
        <v>44</v>
      </c>
    </row>
    <row r="78" spans="2:3">
      <c r="C78" t="s">
        <v>45</v>
      </c>
    </row>
    <row r="79" spans="2:3">
      <c r="C79" t="s">
        <v>46</v>
      </c>
    </row>
    <row r="80" spans="2:3">
      <c r="C80" t="s">
        <v>52</v>
      </c>
    </row>
    <row r="81" spans="2:4">
      <c r="D81" t="s">
        <v>6</v>
      </c>
    </row>
    <row r="84" spans="2:4">
      <c r="B84" t="s">
        <v>50</v>
      </c>
    </row>
    <row r="85" spans="2:4">
      <c r="C85" t="s">
        <v>43</v>
      </c>
    </row>
    <row r="86" spans="2:4">
      <c r="C86" t="s">
        <v>44</v>
      </c>
    </row>
    <row r="87" spans="2:4">
      <c r="C87" t="s">
        <v>45</v>
      </c>
    </row>
    <row r="88" spans="2:4">
      <c r="C88" t="s">
        <v>46</v>
      </c>
    </row>
    <row r="89" spans="2:4">
      <c r="C89" t="s">
        <v>52</v>
      </c>
    </row>
    <row r="90" spans="2:4">
      <c r="D90" t="s">
        <v>6</v>
      </c>
    </row>
    <row r="93" spans="2:4">
      <c r="B93" t="s">
        <v>65</v>
      </c>
    </row>
    <row r="94" spans="2:4">
      <c r="C94" t="s">
        <v>43</v>
      </c>
    </row>
    <row r="95" spans="2:4">
      <c r="C95" t="s">
        <v>44</v>
      </c>
    </row>
    <row r="96" spans="2:4">
      <c r="C96" t="s">
        <v>45</v>
      </c>
    </row>
    <row r="97" spans="2:4">
      <c r="C97" t="s">
        <v>46</v>
      </c>
    </row>
    <row r="98" spans="2:4">
      <c r="C98" t="s">
        <v>52</v>
      </c>
    </row>
    <row r="99" spans="2:4">
      <c r="D99" t="s">
        <v>6</v>
      </c>
    </row>
    <row r="102" spans="2:4">
      <c r="B102" t="s">
        <v>42</v>
      </c>
      <c r="C102" t="s">
        <v>48</v>
      </c>
    </row>
    <row r="103" spans="2:4">
      <c r="C103" t="s">
        <v>43</v>
      </c>
    </row>
    <row r="104" spans="2:4">
      <c r="C104" t="s">
        <v>44</v>
      </c>
    </row>
    <row r="105" spans="2:4">
      <c r="C105" t="s">
        <v>45</v>
      </c>
    </row>
    <row r="106" spans="2:4">
      <c r="C106" t="s">
        <v>46</v>
      </c>
    </row>
    <row r="107" spans="2:4">
      <c r="C107" t="s">
        <v>52</v>
      </c>
    </row>
    <row r="108" spans="2:4">
      <c r="D108" t="s">
        <v>6</v>
      </c>
    </row>
    <row r="111" spans="2:4">
      <c r="B111" t="s">
        <v>42</v>
      </c>
      <c r="C111" t="s">
        <v>51</v>
      </c>
    </row>
    <row r="112" spans="2:4">
      <c r="C112" t="s">
        <v>43</v>
      </c>
    </row>
    <row r="113" spans="2:4">
      <c r="C113" t="s">
        <v>44</v>
      </c>
    </row>
    <row r="114" spans="2:4">
      <c r="C114" t="s">
        <v>45</v>
      </c>
    </row>
    <row r="115" spans="2:4">
      <c r="C115" t="s">
        <v>46</v>
      </c>
    </row>
    <row r="116" spans="2:4">
      <c r="C116" t="s">
        <v>52</v>
      </c>
    </row>
    <row r="117" spans="2:4">
      <c r="D117" t="s">
        <v>6</v>
      </c>
    </row>
    <row r="120" spans="2:4">
      <c r="B120" t="s">
        <v>61</v>
      </c>
    </row>
    <row r="121" spans="2:4">
      <c r="C121" t="s">
        <v>1</v>
      </c>
    </row>
    <row r="122" spans="2:4">
      <c r="C122" t="s">
        <v>62</v>
      </c>
    </row>
    <row r="123" spans="2:4">
      <c r="C123" t="s">
        <v>52</v>
      </c>
    </row>
    <row r="124" spans="2:4">
      <c r="C124" t="s">
        <v>2</v>
      </c>
    </row>
    <row r="125" spans="2:4">
      <c r="C125" t="s">
        <v>53</v>
      </c>
    </row>
    <row r="126" spans="2:4">
      <c r="C126" t="s">
        <v>36</v>
      </c>
    </row>
    <row r="127" spans="2:4">
      <c r="C127" t="s">
        <v>44</v>
      </c>
    </row>
    <row r="128" spans="2:4">
      <c r="C128" t="s">
        <v>63</v>
      </c>
    </row>
    <row r="129" spans="3:3">
      <c r="C129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opLeftCell="A4"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Bid Log</vt:lpstr>
      <vt:lpstr>Totals</vt:lpstr>
      <vt:lpstr>Tables</vt:lpstr>
      <vt:lpstr>EST. V.F.</vt:lpstr>
      <vt:lpstr>Estimating</vt:lpstr>
      <vt:lpstr>Project Mgmt.</vt:lpstr>
      <vt:lpstr>SP</vt:lpstr>
      <vt:lpstr>Sheet1</vt:lpstr>
      <vt:lpstr>Sheet2</vt:lpstr>
      <vt:lpstr>Sheet3</vt:lpstr>
      <vt:lpstr>Sheet4</vt:lpstr>
      <vt:lpstr>BidType</vt:lpstr>
      <vt:lpstr>Department</vt:lpstr>
      <vt:lpstr>DesignType</vt:lpstr>
      <vt:lpstr>Division</vt:lpstr>
      <vt:lpstr>Employee</vt:lpstr>
      <vt:lpstr>GC</vt:lpstr>
      <vt:lpstr>Local</vt:lpstr>
      <vt:lpstr>'Bid Log'!Print_Area</vt:lpstr>
      <vt:lpstr>'EST. V.F.'!Print_Area</vt:lpstr>
      <vt:lpstr>Totals!Print_Area</vt:lpstr>
      <vt:lpstr>'Bid Log'!Print_Titles</vt:lpstr>
      <vt:lpstr>Totals!Print_Titles</vt:lpstr>
      <vt:lpstr>ProjectStatus</vt:lpstr>
      <vt:lpstr>ProjectType</vt:lpstr>
      <vt:lpstr>State</vt:lpstr>
    </vt:vector>
  </TitlesOfParts>
  <Company>Briggs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Perry</dc:creator>
  <cp:lastModifiedBy>Steve Rooney</cp:lastModifiedBy>
  <cp:lastPrinted>2019-06-12T19:53:27Z</cp:lastPrinted>
  <dcterms:created xsi:type="dcterms:W3CDTF">2003-07-21T19:53:45Z</dcterms:created>
  <dcterms:modified xsi:type="dcterms:W3CDTF">2020-02-04T17:08:30Z</dcterms:modified>
</cp:coreProperties>
</file>