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anna\Dropbox\Repositories\NLSY_Breadwinning\"/>
    </mc:Choice>
  </mc:AlternateContent>
  <xr:revisionPtr revIDLastSave="0" documentId="13_ncr:1_{0C53D27A-DBE6-4007-8C04-04BADB119740}" xr6:coauthVersionLast="40" xr6:coauthVersionMax="40" xr10:uidLastSave="{00000000-0000-0000-0000-000000000000}"/>
  <bookViews>
    <workbookView xWindow="-98" yWindow="-98" windowWidth="19396" windowHeight="10395" activeTab="4" xr2:uid="{A51B085C-1C48-4AC2-91B0-0229638D407B}"/>
  </bookViews>
  <sheets>
    <sheet name="Age" sheetId="1" r:id="rId1"/>
    <sheet name="Marital Status" sheetId="2" r:id="rId2"/>
    <sheet name="Breadwinner" sheetId="8" r:id="rId3"/>
    <sheet name="Early births" sheetId="4" r:id="rId4"/>
    <sheet name="Missing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0" i="8" l="1"/>
  <c r="E30" i="8" s="1"/>
  <c r="E29" i="8"/>
  <c r="C29" i="8"/>
  <c r="C28" i="8"/>
  <c r="E28" i="8" s="1"/>
  <c r="C27" i="8"/>
  <c r="E27" i="8" s="1"/>
  <c r="C26" i="8"/>
  <c r="E26" i="8" s="1"/>
  <c r="E25" i="8"/>
  <c r="C25" i="8"/>
  <c r="C24" i="8"/>
  <c r="E24" i="8" s="1"/>
  <c r="C23" i="8"/>
  <c r="E23" i="8" s="1"/>
  <c r="C22" i="8"/>
  <c r="E22" i="8" s="1"/>
  <c r="E21" i="8"/>
  <c r="C21" i="8"/>
  <c r="C20" i="8"/>
  <c r="E20" i="8" s="1"/>
  <c r="C30" i="4"/>
  <c r="E30" i="4" s="1"/>
  <c r="C20" i="4"/>
  <c r="E20" i="4" s="1"/>
  <c r="C21" i="4"/>
  <c r="E21" i="4" s="1"/>
  <c r="C22" i="4"/>
  <c r="E22" i="4" s="1"/>
  <c r="C23" i="4"/>
  <c r="E23" i="4" s="1"/>
  <c r="C24" i="4"/>
  <c r="E24" i="4" s="1"/>
  <c r="C25" i="4"/>
  <c r="E25" i="4" s="1"/>
  <c r="C26" i="4"/>
  <c r="E26" i="4" s="1"/>
  <c r="C27" i="4"/>
  <c r="E27" i="4" s="1"/>
  <c r="C28" i="4"/>
  <c r="E28" i="4" s="1"/>
  <c r="C29" i="4"/>
  <c r="E29" i="4" s="1"/>
  <c r="C14" i="8"/>
  <c r="E14" i="8" s="1"/>
  <c r="C13" i="8"/>
  <c r="E13" i="8" s="1"/>
  <c r="C12" i="8"/>
  <c r="E12" i="8" s="1"/>
  <c r="C11" i="8"/>
  <c r="E11" i="8" s="1"/>
  <c r="C10" i="8"/>
  <c r="E10" i="8" s="1"/>
  <c r="C9" i="8"/>
  <c r="E9" i="8" s="1"/>
  <c r="C8" i="8"/>
  <c r="E8" i="8" s="1"/>
  <c r="C7" i="8"/>
  <c r="E7" i="8" s="1"/>
  <c r="C6" i="8"/>
  <c r="E6" i="8" s="1"/>
  <c r="C5" i="8"/>
  <c r="E5" i="8" s="1"/>
  <c r="C4" i="8"/>
  <c r="E4" i="8" s="1"/>
  <c r="E14" i="4"/>
  <c r="C14" i="4"/>
  <c r="E35" i="7"/>
  <c r="G26" i="7"/>
  <c r="G25" i="7"/>
  <c r="G5" i="7"/>
  <c r="G4" i="7"/>
  <c r="G3" i="7"/>
  <c r="G2" i="7"/>
  <c r="G15" i="7"/>
  <c r="G14" i="7"/>
  <c r="E34" i="7"/>
  <c r="E33" i="7"/>
  <c r="E32" i="7"/>
  <c r="E31" i="7"/>
  <c r="E30" i="7"/>
  <c r="F25" i="7"/>
  <c r="F26" i="7" s="1"/>
  <c r="E25" i="7"/>
  <c r="E26" i="7" s="1"/>
  <c r="D25" i="7"/>
  <c r="D26" i="7" s="1"/>
  <c r="C25" i="7"/>
  <c r="C26" i="7" s="1"/>
  <c r="B25" i="7"/>
  <c r="B26" i="7" s="1"/>
  <c r="B14" i="7"/>
  <c r="B15" i="7" s="1"/>
  <c r="C14" i="7"/>
  <c r="C15" i="7" s="1"/>
  <c r="D14" i="7"/>
  <c r="D15" i="7" s="1"/>
  <c r="E14" i="7"/>
  <c r="E15" i="7" s="1"/>
  <c r="F14" i="7"/>
  <c r="F15" i="7" s="1"/>
  <c r="B2" i="7"/>
  <c r="C2" i="7"/>
  <c r="D2" i="7"/>
  <c r="E2" i="7"/>
  <c r="F2" i="7"/>
  <c r="B3" i="7"/>
  <c r="C3" i="7"/>
  <c r="D3" i="7"/>
  <c r="E3" i="7"/>
  <c r="F3" i="7"/>
  <c r="B4" i="7"/>
  <c r="C4" i="7"/>
  <c r="D4" i="7"/>
  <c r="E4" i="7"/>
  <c r="F4" i="7"/>
  <c r="B5" i="7"/>
  <c r="C5" i="7"/>
  <c r="D5" i="7"/>
  <c r="E5" i="7"/>
  <c r="F5" i="7"/>
  <c r="C4" i="4" l="1"/>
  <c r="E4" i="4" s="1"/>
  <c r="C5" i="4"/>
  <c r="E5" i="4" s="1"/>
  <c r="C6" i="4"/>
  <c r="E6" i="4" s="1"/>
  <c r="C7" i="4"/>
  <c r="E7" i="4" s="1"/>
  <c r="C8" i="4"/>
  <c r="E8" i="4" s="1"/>
  <c r="C9" i="4"/>
  <c r="E9" i="4" s="1"/>
  <c r="C10" i="4"/>
  <c r="E10" i="4" s="1"/>
  <c r="C11" i="4"/>
  <c r="E11" i="4" s="1"/>
  <c r="C12" i="4"/>
  <c r="E12" i="4" s="1"/>
  <c r="C13" i="4"/>
  <c r="E13" i="4" s="1"/>
  <c r="C18" i="2" l="1"/>
  <c r="D18" i="2"/>
  <c r="E18" i="2"/>
  <c r="B18" i="2"/>
  <c r="C19" i="1"/>
  <c r="D19" i="1"/>
  <c r="E19" i="1"/>
  <c r="F19" i="1"/>
  <c r="G19" i="1"/>
  <c r="H19" i="1"/>
  <c r="I19" i="1"/>
  <c r="J19" i="1"/>
  <c r="K19" i="1"/>
  <c r="B19" i="1"/>
</calcChain>
</file>

<file path=xl/sharedStrings.xml><?xml version="1.0" encoding="utf-8"?>
<sst xmlns="http://schemas.openxmlformats.org/spreadsheetml/2006/main" count="275" uniqueCount="54">
  <si>
    <t>Mothers' Age at First Birth</t>
  </si>
  <si>
    <t>Tptal</t>
  </si>
  <si>
    <t>Married</t>
  </si>
  <si>
    <t>Cohab</t>
  </si>
  <si>
    <t>Never married</t>
  </si>
  <si>
    <t>Div/Sep/Wid</t>
  </si>
  <si>
    <t>Total</t>
  </si>
  <si>
    <t>Breadwinner</t>
  </si>
  <si>
    <t>Not a breadwinner</t>
  </si>
  <si>
    <t>Year of 1st Birth</t>
  </si>
  <si>
    <t>Not a Breadwinner</t>
  </si>
  <si>
    <t>T0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</si>
  <si>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</si>
  <si>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</si>
  <si>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</si>
  <si>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</si>
  <si>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</si>
  <si>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</si>
  <si>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</si>
  <si>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</si>
  <si>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</si>
  <si>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</si>
  <si>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n</t>
  </si>
  <si>
    <t>%</t>
  </si>
  <si>
    <t>Mothers whose first birth was 2006 or earlier (NLSY97)</t>
  </si>
  <si>
    <t>t0</t>
  </si>
  <si>
    <t>t1</t>
  </si>
  <si>
    <t>t2</t>
  </si>
  <si>
    <t>t3</t>
  </si>
  <si>
    <t>t4</t>
  </si>
  <si>
    <t>t5</t>
  </si>
  <si>
    <t>Breadwinner NA</t>
  </si>
  <si>
    <t>% Breadwinner missing</t>
  </si>
  <si>
    <t>50% +</t>
  </si>
  <si>
    <t>60% +</t>
  </si>
  <si>
    <t>NA</t>
  </si>
  <si>
    <t>Rs income</t>
  </si>
  <si>
    <t>HH income</t>
  </si>
  <si>
    <t>All income</t>
  </si>
  <si>
    <t>Refused (-1)</t>
  </si>
  <si>
    <t>Don’t know (-2)</t>
  </si>
  <si>
    <t>Invalid miss (-3)</t>
  </si>
  <si>
    <t>Valid miss (-4)</t>
  </si>
  <si>
    <t>Non-interview (-5)</t>
  </si>
  <si>
    <t>% missing</t>
  </si>
  <si>
    <t>Reason Rs income missing</t>
  </si>
  <si>
    <t>% Missing</t>
  </si>
  <si>
    <t>Nothing missing</t>
  </si>
  <si>
    <t>Reason HH income missing</t>
  </si>
  <si>
    <t>Invalid Skip (-3)</t>
  </si>
  <si>
    <t xml:space="preserve">NA </t>
  </si>
  <si>
    <t>T was 2012 | 2014 or the T hadn't happened yet.</t>
  </si>
  <si>
    <t>did not participate at all that survey year</t>
  </si>
  <si>
    <t>Mothers breadwinning at first birth (NLSY97)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</si>
</sst>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2" formatCode=".00"/>
  </numFmts>
  <fonts count="11" x14ac:knownFonts="1"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000000"/>
      <name val="Lucida Console"/>
      <family val="3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0" xfId="0" applyFont="1" applyAlignment="1">
      <alignment horizontal="center"/>
    </xf>
    <xf numFmtId="0" fontId="0" fillId="0" borderId="1" xfId="0" applyFont="1" applyBorder="1" applyAlignment="1">
      <alignment horizontal="center" wrapText="1"/>
    </xf>
    <xf numFmtId="0" fontId="0" fillId="0" borderId="1" xfId="0" applyFont="1" applyBorder="1" applyAlignment="1">
      <alignment horizontal="center"/>
    </xf>
    <xf numFmtId="2" fontId="0" fillId="0" borderId="0" xfId="0" applyNumberFormat="1" applyFont="1" applyAlignment="1">
      <alignment horizontal="center"/>
    </xf>
    <xf numFmtId="0" fontId="0" fillId="0" borderId="1" xfId="0" applyFont="1" applyBorder="1"/>
    <xf numFmtId="0" fontId="1" fillId="0" borderId="0" xfId="0" applyFont="1" applyAlignment="1">
      <alignment vertical="center"/>
    </xf>
    <xf numFmtId="0" fontId="0" fillId="0" borderId="0" xfId="0" applyFont="1"/>
    <xf numFmtId="0" fontId="1" fillId="2" borderId="1" xfId="0" applyFont="1" applyFill="1" applyBorder="1" applyAlignment="1">
      <alignment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2" fontId="0" fillId="0" borderId="0" xfId="0" applyNumberFormat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left"/>
    </xf>
    <xf numFmtId="9" fontId="0" fillId="0" borderId="2" xfId="0" applyNumberFormat="1" applyBorder="1" applyAlignment="1">
      <alignment horizontal="center"/>
    </xf>
    <xf numFmtId="172" fontId="0" fillId="0" borderId="0" xfId="0" applyNumberFormat="1" applyAlignment="1">
      <alignment horizontal="center"/>
    </xf>
    <xf numFmtId="0" fontId="4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172" fontId="0" fillId="0" borderId="0" xfId="0" applyNumberFormat="1" applyFont="1" applyAlignment="1">
      <alignment horizontal="center"/>
    </xf>
    <xf numFmtId="172" fontId="0" fillId="0" borderId="1" xfId="0" applyNumberFormat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2" fontId="5" fillId="0" borderId="0" xfId="0" applyNumberFormat="1" applyFont="1" applyAlignment="1">
      <alignment horizontal="center"/>
    </xf>
    <xf numFmtId="0" fontId="4" fillId="0" borderId="1" xfId="0" applyFont="1" applyBorder="1" applyAlignment="1">
      <alignment horizontal="left"/>
    </xf>
    <xf numFmtId="0" fontId="0" fillId="0" borderId="0" xfId="0" applyFont="1" applyAlignment="1">
      <alignment horizontal="left"/>
    </xf>
    <xf numFmtId="0" fontId="0" fillId="0" borderId="1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0" fillId="0" borderId="0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8" fillId="0" borderId="0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9" fillId="0" borderId="0" xfId="0" applyFont="1" applyFill="1" applyAlignment="1">
      <alignment horizontal="center" wrapText="1"/>
    </xf>
    <xf numFmtId="0" fontId="10" fillId="0" borderId="0" xfId="0" applyFont="1" applyFill="1" applyAlignment="1">
      <alignment horizontal="center" vertical="center"/>
    </xf>
    <xf numFmtId="0" fontId="10" fillId="0" borderId="0" xfId="0" applyFont="1" applyFill="1" applyAlignment="1">
      <alignment horizontal="center" wrapText="1"/>
    </xf>
    <xf numFmtId="2" fontId="10" fillId="0" borderId="0" xfId="0" applyNumberFormat="1" applyFont="1" applyFill="1" applyAlignment="1">
      <alignment horizontal="center" wrapText="1"/>
    </xf>
    <xf numFmtId="0" fontId="5" fillId="0" borderId="0" xfId="0" applyFont="1" applyAlignment="1">
      <alignment horizontal="right"/>
    </xf>
    <xf numFmtId="0" fontId="5" fillId="0" borderId="1" xfId="0" applyFont="1" applyBorder="1" applyAlignment="1">
      <alignment horizontal="right"/>
    </xf>
    <xf numFmtId="0" fontId="5" fillId="0" borderId="0" xfId="0" applyFont="1" applyBorder="1" applyAlignment="1"/>
    <xf numFmtId="0" fontId="5" fillId="0" borderId="0" xfId="0" applyFont="1" applyBorder="1" applyAlignment="1">
      <alignment horizontal="right"/>
    </xf>
    <xf numFmtId="0" fontId="8" fillId="0" borderId="0" xfId="0" applyFont="1" applyBorder="1" applyAlignment="1">
      <alignment horizontal="center"/>
    </xf>
    <xf numFmtId="2" fontId="0" fillId="0" borderId="1" xfId="0" applyNumberFormat="1" applyFont="1" applyBorder="1" applyAlignment="1">
      <alignment horizontal="center"/>
    </xf>
    <xf numFmtId="0" fontId="8" fillId="0" borderId="0" xfId="0" applyFont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Proportion of Mothers who were Breadwinners at 1st</a:t>
            </a:r>
            <a:r>
              <a:rPr lang="en-US" baseline="0"/>
              <a:t> Birth (prior to 2006)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Breadwinner!$I$3</c:f>
              <c:strCache>
                <c:ptCount val="1"/>
                <c:pt idx="0">
                  <c:v>50% +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Breadwinner!$G$4:$G$14</c:f>
              <c:strCache>
                <c:ptCount val="11"/>
                <c:pt idx="0">
                  <c:v>T0</c:v>
                </c:pt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  <c:pt idx="8">
                  <c:v>T8</c:v>
                </c:pt>
                <c:pt idx="9">
                  <c:v>T9</c:v>
                </c:pt>
                <c:pt idx="10">
                  <c:v>T10</c:v>
                </c:pt>
              </c:strCache>
            </c:strRef>
          </c:cat>
          <c:val>
            <c:numRef>
              <c:f>Breadwinner!$I$4:$I$14</c:f>
              <c:numCache>
                <c:formatCode>.00</c:formatCode>
                <c:ptCount val="11"/>
                <c:pt idx="0">
                  <c:v>0.1834789515488483</c:v>
                </c:pt>
                <c:pt idx="1">
                  <c:v>0.21044045676998369</c:v>
                </c:pt>
                <c:pt idx="2">
                  <c:v>0.21898417985012489</c:v>
                </c:pt>
                <c:pt idx="3">
                  <c:v>0.22852081488042517</c:v>
                </c:pt>
                <c:pt idx="4">
                  <c:v>0.26507092198581561</c:v>
                </c:pt>
                <c:pt idx="5">
                  <c:v>0.25763358778625955</c:v>
                </c:pt>
                <c:pt idx="6">
                  <c:v>0.27596153846153848</c:v>
                </c:pt>
                <c:pt idx="7">
                  <c:v>0.27272727272727271</c:v>
                </c:pt>
                <c:pt idx="8">
                  <c:v>0.29150823827629913</c:v>
                </c:pt>
                <c:pt idx="9">
                  <c:v>0.30236220472440944</c:v>
                </c:pt>
                <c:pt idx="10" formatCode="0.00">
                  <c:v>0.30113636363636365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D-4DE5-B4C4-1C3FC7130E84}"/>
            </c:ext>
          </c:extLst>
        </c:ser>
        <c:ser>
          <c:idx val="1"/>
          <c:order val="1"/>
          <c:tx>
            <c:strRef>
              <c:f>Breadwinner!$H$3</c:f>
              <c:strCache>
                <c:ptCount val="1"/>
                <c:pt idx="0">
                  <c:v>60% +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Breadwinner!$G$4:$G$14</c:f>
              <c:strCache>
                <c:ptCount val="11"/>
                <c:pt idx="0">
                  <c:v>T0</c:v>
                </c:pt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  <c:pt idx="8">
                  <c:v>T8</c:v>
                </c:pt>
                <c:pt idx="9">
                  <c:v>T9</c:v>
                </c:pt>
                <c:pt idx="10">
                  <c:v>T10</c:v>
                </c:pt>
              </c:strCache>
            </c:strRef>
          </c:cat>
          <c:val>
            <c:numRef>
              <c:f>Breadwinner!$H$4:$H$14</c:f>
              <c:numCache>
                <c:formatCode>.00</c:formatCode>
                <c:ptCount val="11"/>
                <c:pt idx="0">
                  <c:v>0.13891081294396213</c:v>
                </c:pt>
                <c:pt idx="1">
                  <c:v>0.15899919289749798</c:v>
                </c:pt>
                <c:pt idx="2">
                  <c:v>0.1628099173553719</c:v>
                </c:pt>
                <c:pt idx="3">
                  <c:v>0.17452006980802792</c:v>
                </c:pt>
                <c:pt idx="4">
                  <c:v>0.21246707638279191</c:v>
                </c:pt>
                <c:pt idx="5">
                  <c:v>0.20546654099905751</c:v>
                </c:pt>
                <c:pt idx="6">
                  <c:v>0.219790675547098</c:v>
                </c:pt>
                <c:pt idx="7">
                  <c:v>0.22197802197802197</c:v>
                </c:pt>
                <c:pt idx="8">
                  <c:v>0.2371392722710163</c:v>
                </c:pt>
                <c:pt idx="9">
                  <c:v>0.23839009287925697</c:v>
                </c:pt>
                <c:pt idx="10">
                  <c:v>0.2387218045112782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D-4DE5-B4C4-1C3FC7130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9928120"/>
        <c:axId val="229928448"/>
      </c:lineChart>
      <c:catAx>
        <c:axId val="229928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928448"/>
        <c:crosses val="autoZero"/>
        <c:auto val="1"/>
        <c:lblAlgn val="ctr"/>
        <c:lblOffset val="100"/>
        <c:noMultiLvlLbl val="0"/>
      </c:catAx>
      <c:valAx>
        <c:axId val="22992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928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Proportion of Mothers who were Breadwinners at 1st</a:t>
            </a:r>
            <a:r>
              <a:rPr lang="en-US" baseline="0"/>
              <a:t> Birth (prior to 2006)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'Early births'!$I$3</c:f>
              <c:strCache>
                <c:ptCount val="1"/>
                <c:pt idx="0">
                  <c:v>50% +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'Early births'!$G$4:$G$14</c:f>
              <c:strCache>
                <c:ptCount val="11"/>
                <c:pt idx="0">
                  <c:v>T0</c:v>
                </c:pt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  <c:pt idx="8">
                  <c:v>T8</c:v>
                </c:pt>
                <c:pt idx="9">
                  <c:v>T9</c:v>
                </c:pt>
                <c:pt idx="10">
                  <c:v>T10</c:v>
                </c:pt>
              </c:strCache>
            </c:strRef>
          </c:cat>
          <c:val>
            <c:numRef>
              <c:f>'Early births'!$I$4:$I$14</c:f>
              <c:numCache>
                <c:formatCode>.00</c:formatCode>
                <c:ptCount val="11"/>
                <c:pt idx="0">
                  <c:v>0.16493775933609958</c:v>
                </c:pt>
                <c:pt idx="1">
                  <c:v>0.20523560209424083</c:v>
                </c:pt>
                <c:pt idx="2">
                  <c:v>0.21123829344432882</c:v>
                </c:pt>
                <c:pt idx="3">
                  <c:v>0.22233712512926576</c:v>
                </c:pt>
                <c:pt idx="4">
                  <c:v>0.26236125126135218</c:v>
                </c:pt>
                <c:pt idx="5">
                  <c:v>0.26251390433815353</c:v>
                </c:pt>
                <c:pt idx="6">
                  <c:v>0.2711864406779661</c:v>
                </c:pt>
                <c:pt idx="7">
                  <c:v>0.26419753086419751</c:v>
                </c:pt>
                <c:pt idx="8">
                  <c:v>0.29150823827629913</c:v>
                </c:pt>
                <c:pt idx="9">
                  <c:v>0.30236220472440944</c:v>
                </c:pt>
                <c:pt idx="10">
                  <c:v>0.30113636363636365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36-44B4-8276-37E4DD5C0CE8}"/>
            </c:ext>
          </c:extLst>
        </c:ser>
        <c:ser>
          <c:idx val="1"/>
          <c:order val="1"/>
          <c:tx>
            <c:strRef>
              <c:f>'Early births'!$H$3</c:f>
              <c:strCache>
                <c:ptCount val="1"/>
                <c:pt idx="0">
                  <c:v>60% +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'Early births'!$G$4:$G$14</c:f>
              <c:strCache>
                <c:ptCount val="11"/>
                <c:pt idx="0">
                  <c:v>T0</c:v>
                </c:pt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  <c:pt idx="8">
                  <c:v>T8</c:v>
                </c:pt>
                <c:pt idx="9">
                  <c:v>T9</c:v>
                </c:pt>
                <c:pt idx="10">
                  <c:v>T10</c:v>
                </c:pt>
              </c:strCache>
            </c:strRef>
          </c:cat>
          <c:val>
            <c:numRef>
              <c:f>'Early births'!$H$4:$H$14</c:f>
              <c:numCache>
                <c:formatCode>.00</c:formatCode>
                <c:ptCount val="11"/>
                <c:pt idx="0">
                  <c:v>0.131551901336074</c:v>
                </c:pt>
                <c:pt idx="1">
                  <c:v>0.1607883817427386</c:v>
                </c:pt>
                <c:pt idx="2">
                  <c:v>0.16012396694214875</c:v>
                </c:pt>
                <c:pt idx="3">
                  <c:v>0.17700915564598169</c:v>
                </c:pt>
                <c:pt idx="4">
                  <c:v>0.20758483033932135</c:v>
                </c:pt>
                <c:pt idx="5">
                  <c:v>0.20833333333333334</c:v>
                </c:pt>
                <c:pt idx="6">
                  <c:v>0.21780104712041884</c:v>
                </c:pt>
                <c:pt idx="7">
                  <c:v>0.21026894865525672</c:v>
                </c:pt>
                <c:pt idx="8">
                  <c:v>0.2371392722710163</c:v>
                </c:pt>
                <c:pt idx="9">
                  <c:v>0.23839009287925697</c:v>
                </c:pt>
                <c:pt idx="10">
                  <c:v>0.2387218045112782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DC-4EC5-B29C-738BBA2A55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9928120"/>
        <c:axId val="229928448"/>
      </c:lineChart>
      <c:catAx>
        <c:axId val="229928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928448"/>
        <c:crosses val="autoZero"/>
        <c:auto val="1"/>
        <c:lblAlgn val="ctr"/>
        <c:lblOffset val="100"/>
        <c:noMultiLvlLbl val="0"/>
      </c:catAx>
      <c:valAx>
        <c:axId val="22992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928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364807</xdr:colOff>
      <xdr:row>3</xdr:row>
      <xdr:rowOff>76201</xdr:rowOff>
    </xdr:from>
    <xdr:to>
      <xdr:col>16</xdr:col>
      <xdr:colOff>402907</xdr:colOff>
      <xdr:row>18</xdr:row>
      <xdr:rowOff>76201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DA58F0-0BDE-48D6-BB03-E4EAE393ED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364807</xdr:colOff>
      <xdr:row>3</xdr:row>
      <xdr:rowOff>76201</xdr:rowOff>
    </xdr:from>
    <xdr:to>
      <xdr:col>16</xdr:col>
      <xdr:colOff>402907</xdr:colOff>
      <xdr:row>18</xdr:row>
      <xdr:rowOff>76201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E49116-0BB9-444C-8288-0599CBB73E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40004</xdr:colOff>
      <xdr:row>2</xdr:row>
      <xdr:rowOff>5714</xdr:rowOff>
    </xdr:from>
    <xdr:to>
      <xdr:col>22</xdr:col>
      <xdr:colOff>290350</xdr:colOff>
      <xdr:row>10</xdr:row>
      <xdr:rowOff>146469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286A4123-0FAA-485E-9F45-88B624736D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72524" y="371474"/>
          <a:ext cx="8671426" cy="1601903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Joanna Pepin" id="{EC0F0B94-A8D3-4FC1-9E23-F318BF68FA09}" userId="1e576e4b2e4e4898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A64FF-02B4-447F-A355-861CA4FA4389}">
  <dimension ref="A1:K19"/>
  <sheetViews>
    <sheetView workbookViewId="0">
      <selection activeCell="D2" sqref="D2"/>
    </sheetView>
  </sheetViews>
  <sheetFormatPr defaultRowHeight="14.25" x14ac:dyDescent="0.45"/>
  <cols>
    <col min="1" max="1" width="9.86328125" style="1" bestFit="1" customWidth="1"/>
    <col min="2" max="11" width="9.06640625" style="1"/>
  </cols>
  <sheetData>
    <row r="1" spans="1:11" s="2" customFormat="1" x14ac:dyDescent="0.45">
      <c r="A1" s="7"/>
      <c r="B1" s="21" t="s">
        <v>0</v>
      </c>
      <c r="C1" s="21"/>
      <c r="D1" s="21"/>
      <c r="E1" s="21"/>
      <c r="F1" s="21"/>
      <c r="G1" s="21"/>
      <c r="H1" s="21"/>
      <c r="I1" s="21"/>
      <c r="J1" s="21"/>
      <c r="K1" s="21"/>
    </row>
    <row r="2" spans="1:11" s="2" customFormat="1" ht="28.5" x14ac:dyDescent="0.45">
      <c r="A2" s="4" t="s">
        <v>9</v>
      </c>
      <c r="B2" s="5">
        <v>18</v>
      </c>
      <c r="C2" s="5">
        <v>19</v>
      </c>
      <c r="D2" s="5">
        <v>20</v>
      </c>
      <c r="E2" s="5">
        <v>21</v>
      </c>
      <c r="F2" s="5">
        <v>22</v>
      </c>
      <c r="G2" s="5">
        <v>23</v>
      </c>
      <c r="H2" s="5">
        <v>24</v>
      </c>
      <c r="I2" s="5">
        <v>25</v>
      </c>
      <c r="J2" s="5">
        <v>26</v>
      </c>
      <c r="K2" s="5">
        <v>27</v>
      </c>
    </row>
    <row r="3" spans="1:11" x14ac:dyDescent="0.45">
      <c r="A3" s="3">
        <v>1997</v>
      </c>
      <c r="B3" s="3">
        <v>5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</row>
    <row r="4" spans="1:11" x14ac:dyDescent="0.45">
      <c r="A4" s="3">
        <v>1998</v>
      </c>
      <c r="B4" s="3">
        <v>38</v>
      </c>
      <c r="C4" s="3">
        <v>12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</row>
    <row r="5" spans="1:11" x14ac:dyDescent="0.45">
      <c r="A5" s="3">
        <v>1999</v>
      </c>
      <c r="B5" s="3">
        <v>45</v>
      </c>
      <c r="C5" s="3">
        <v>43</v>
      </c>
      <c r="D5" s="3">
        <v>5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</row>
    <row r="6" spans="1:11" x14ac:dyDescent="0.45">
      <c r="A6" s="3">
        <v>2000</v>
      </c>
      <c r="B6" s="3">
        <v>54</v>
      </c>
      <c r="C6" s="3">
        <v>56</v>
      </c>
      <c r="D6" s="3">
        <v>46</v>
      </c>
      <c r="E6" s="3">
        <v>9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</row>
    <row r="7" spans="1:11" x14ac:dyDescent="0.45">
      <c r="A7" s="3">
        <v>2001</v>
      </c>
      <c r="B7" s="3">
        <v>45</v>
      </c>
      <c r="C7" s="3">
        <v>52</v>
      </c>
      <c r="D7" s="3">
        <v>52</v>
      </c>
      <c r="E7" s="3">
        <v>38</v>
      </c>
      <c r="F7" s="3">
        <v>11</v>
      </c>
      <c r="G7" s="3">
        <v>0</v>
      </c>
      <c r="H7" s="3">
        <v>0</v>
      </c>
      <c r="I7" s="3">
        <v>0</v>
      </c>
      <c r="J7" s="3">
        <v>0</v>
      </c>
      <c r="K7" s="3">
        <v>0</v>
      </c>
    </row>
    <row r="8" spans="1:11" x14ac:dyDescent="0.45">
      <c r="A8" s="3">
        <v>2002</v>
      </c>
      <c r="B8" s="3">
        <v>44</v>
      </c>
      <c r="C8" s="3">
        <v>46</v>
      </c>
      <c r="D8" s="3">
        <v>63</v>
      </c>
      <c r="E8" s="3">
        <v>43</v>
      </c>
      <c r="F8" s="3">
        <v>35</v>
      </c>
      <c r="G8" s="3">
        <v>10</v>
      </c>
      <c r="H8" s="3">
        <v>0</v>
      </c>
      <c r="I8" s="3">
        <v>0</v>
      </c>
      <c r="J8" s="3">
        <v>0</v>
      </c>
      <c r="K8" s="3">
        <v>0</v>
      </c>
    </row>
    <row r="9" spans="1:11" x14ac:dyDescent="0.45">
      <c r="A9" s="3">
        <v>2003</v>
      </c>
      <c r="B9" s="3">
        <v>4</v>
      </c>
      <c r="C9" s="3">
        <v>43</v>
      </c>
      <c r="D9" s="3">
        <v>43</v>
      </c>
      <c r="E9" s="3">
        <v>52</v>
      </c>
      <c r="F9" s="3">
        <v>49</v>
      </c>
      <c r="G9" s="3">
        <v>40</v>
      </c>
      <c r="H9" s="3">
        <v>4</v>
      </c>
      <c r="I9" s="3">
        <v>0</v>
      </c>
      <c r="J9" s="3">
        <v>0</v>
      </c>
      <c r="K9" s="3">
        <v>0</v>
      </c>
    </row>
    <row r="10" spans="1:11" x14ac:dyDescent="0.45">
      <c r="A10" s="3">
        <v>2004</v>
      </c>
      <c r="B10" s="3">
        <v>0</v>
      </c>
      <c r="C10" s="3">
        <v>7</v>
      </c>
      <c r="D10" s="3">
        <v>54</v>
      </c>
      <c r="E10" s="3">
        <v>44</v>
      </c>
      <c r="F10" s="3">
        <v>37</v>
      </c>
      <c r="G10" s="3">
        <v>49</v>
      </c>
      <c r="H10" s="3">
        <v>24</v>
      </c>
      <c r="I10" s="3">
        <v>5</v>
      </c>
      <c r="J10" s="3">
        <v>0</v>
      </c>
      <c r="K10" s="3">
        <v>0</v>
      </c>
    </row>
    <row r="11" spans="1:11" x14ac:dyDescent="0.45">
      <c r="A11" s="3">
        <v>2005</v>
      </c>
      <c r="B11" s="3">
        <v>0</v>
      </c>
      <c r="C11" s="3">
        <v>0</v>
      </c>
      <c r="D11" s="3">
        <v>5</v>
      </c>
      <c r="E11" s="3">
        <v>45</v>
      </c>
      <c r="F11" s="3">
        <v>23</v>
      </c>
      <c r="G11" s="3">
        <v>43</v>
      </c>
      <c r="H11" s="3">
        <v>33</v>
      </c>
      <c r="I11" s="3">
        <v>27</v>
      </c>
      <c r="J11" s="3">
        <v>5</v>
      </c>
      <c r="K11" s="3">
        <v>0</v>
      </c>
    </row>
    <row r="12" spans="1:11" x14ac:dyDescent="0.45">
      <c r="A12" s="3">
        <v>2006</v>
      </c>
      <c r="B12" s="3">
        <v>0</v>
      </c>
      <c r="C12" s="3">
        <v>0</v>
      </c>
      <c r="D12" s="3">
        <v>0</v>
      </c>
      <c r="E12" s="3">
        <v>6</v>
      </c>
      <c r="F12" s="3">
        <v>45</v>
      </c>
      <c r="G12" s="3">
        <v>47</v>
      </c>
      <c r="H12" s="3">
        <v>29</v>
      </c>
      <c r="I12" s="3">
        <v>37</v>
      </c>
      <c r="J12" s="3">
        <v>22</v>
      </c>
      <c r="K12" s="3">
        <v>2</v>
      </c>
    </row>
    <row r="13" spans="1:11" x14ac:dyDescent="0.45">
      <c r="A13" s="3">
        <v>2007</v>
      </c>
      <c r="B13" s="3">
        <v>0</v>
      </c>
      <c r="C13" s="3">
        <v>0</v>
      </c>
      <c r="D13" s="3">
        <v>0</v>
      </c>
      <c r="E13" s="3">
        <v>0</v>
      </c>
      <c r="F13" s="3">
        <v>4</v>
      </c>
      <c r="G13" s="3">
        <v>23</v>
      </c>
      <c r="H13" s="3">
        <v>32</v>
      </c>
      <c r="I13" s="3">
        <v>28</v>
      </c>
      <c r="J13" s="3">
        <v>25</v>
      </c>
      <c r="K13" s="3">
        <v>22</v>
      </c>
    </row>
    <row r="14" spans="1:11" x14ac:dyDescent="0.45">
      <c r="A14" s="3">
        <v>2008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8</v>
      </c>
      <c r="H14" s="3">
        <v>32</v>
      </c>
      <c r="I14" s="3">
        <v>27</v>
      </c>
      <c r="J14" s="3">
        <v>25</v>
      </c>
      <c r="K14" s="3">
        <v>42</v>
      </c>
    </row>
    <row r="15" spans="1:11" x14ac:dyDescent="0.45">
      <c r="A15" s="3">
        <v>2009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3</v>
      </c>
      <c r="I15" s="3">
        <v>20</v>
      </c>
      <c r="J15" s="3">
        <v>21</v>
      </c>
      <c r="K15" s="3">
        <v>28</v>
      </c>
    </row>
    <row r="16" spans="1:11" x14ac:dyDescent="0.45">
      <c r="A16" s="3">
        <v>2010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3</v>
      </c>
      <c r="J16" s="3">
        <v>22</v>
      </c>
      <c r="K16" s="3">
        <v>33</v>
      </c>
    </row>
    <row r="17" spans="1:11" x14ac:dyDescent="0.45">
      <c r="A17" s="3">
        <v>2011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1</v>
      </c>
      <c r="K17" s="3">
        <v>22</v>
      </c>
    </row>
    <row r="18" spans="1:11" s="2" customFormat="1" x14ac:dyDescent="0.45">
      <c r="A18" s="5">
        <v>2012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1</v>
      </c>
    </row>
    <row r="19" spans="1:11" x14ac:dyDescent="0.45">
      <c r="A19" s="3" t="s">
        <v>1</v>
      </c>
      <c r="B19" s="3">
        <f>SUM(B3:B18)</f>
        <v>235</v>
      </c>
      <c r="C19" s="3">
        <f t="shared" ref="C19:K19" si="0">SUM(C3:C18)</f>
        <v>259</v>
      </c>
      <c r="D19" s="3">
        <f t="shared" si="0"/>
        <v>268</v>
      </c>
      <c r="E19" s="3">
        <f t="shared" si="0"/>
        <v>237</v>
      </c>
      <c r="F19" s="3">
        <f t="shared" si="0"/>
        <v>204</v>
      </c>
      <c r="G19" s="3">
        <f t="shared" si="0"/>
        <v>220</v>
      </c>
      <c r="H19" s="3">
        <f t="shared" si="0"/>
        <v>157</v>
      </c>
      <c r="I19" s="3">
        <f t="shared" si="0"/>
        <v>147</v>
      </c>
      <c r="J19" s="3">
        <f t="shared" si="0"/>
        <v>121</v>
      </c>
      <c r="K19" s="3">
        <f t="shared" si="0"/>
        <v>150</v>
      </c>
    </row>
  </sheetData>
  <mergeCells count="1">
    <mergeCell ref="B1:K1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7E807-C612-43C1-8DB7-CF9E3306FD66}">
  <dimension ref="A1:E18"/>
  <sheetViews>
    <sheetView workbookViewId="0">
      <selection activeCell="G15" sqref="G15"/>
    </sheetView>
  </sheetViews>
  <sheetFormatPr defaultRowHeight="14.25" x14ac:dyDescent="0.45"/>
  <cols>
    <col min="1" max="1" width="8.06640625" customWidth="1"/>
  </cols>
  <sheetData>
    <row r="1" spans="1:5" s="2" customFormat="1" ht="28.5" x14ac:dyDescent="0.45">
      <c r="A1" s="4" t="s">
        <v>9</v>
      </c>
      <c r="B1" s="7" t="s">
        <v>2</v>
      </c>
      <c r="C1" s="7" t="s">
        <v>3</v>
      </c>
      <c r="D1" s="7" t="s">
        <v>4</v>
      </c>
      <c r="E1" s="7" t="s">
        <v>5</v>
      </c>
    </row>
    <row r="2" spans="1:5" x14ac:dyDescent="0.45">
      <c r="A2" s="8">
        <v>1997</v>
      </c>
      <c r="B2" s="9">
        <v>0</v>
      </c>
      <c r="C2" s="9">
        <v>1</v>
      </c>
      <c r="D2" s="9">
        <v>4</v>
      </c>
      <c r="E2" s="9">
        <v>0</v>
      </c>
    </row>
    <row r="3" spans="1:5" x14ac:dyDescent="0.45">
      <c r="A3" s="8">
        <v>1998</v>
      </c>
      <c r="B3" s="9">
        <v>7</v>
      </c>
      <c r="C3" s="9">
        <v>9</v>
      </c>
      <c r="D3" s="9">
        <v>31</v>
      </c>
      <c r="E3" s="9">
        <v>0</v>
      </c>
    </row>
    <row r="4" spans="1:5" x14ac:dyDescent="0.45">
      <c r="A4" s="8">
        <v>1999</v>
      </c>
      <c r="B4" s="9">
        <v>13</v>
      </c>
      <c r="C4" s="9">
        <v>22</v>
      </c>
      <c r="D4" s="9">
        <v>47</v>
      </c>
      <c r="E4" s="9">
        <v>0</v>
      </c>
    </row>
    <row r="5" spans="1:5" x14ac:dyDescent="0.45">
      <c r="A5" s="8">
        <v>2000</v>
      </c>
      <c r="B5" s="9">
        <v>18</v>
      </c>
      <c r="C5" s="9">
        <v>47</v>
      </c>
      <c r="D5" s="9">
        <v>86</v>
      </c>
      <c r="E5" s="9">
        <v>2</v>
      </c>
    </row>
    <row r="6" spans="1:5" x14ac:dyDescent="0.45">
      <c r="A6" s="8">
        <v>2001</v>
      </c>
      <c r="B6" s="9">
        <v>45</v>
      </c>
      <c r="C6" s="9">
        <v>47</v>
      </c>
      <c r="D6" s="9">
        <v>84</v>
      </c>
      <c r="E6" s="9">
        <v>0</v>
      </c>
    </row>
    <row r="7" spans="1:5" x14ac:dyDescent="0.45">
      <c r="A7" s="8">
        <v>2002</v>
      </c>
      <c r="B7" s="9">
        <v>55</v>
      </c>
      <c r="C7" s="9">
        <v>58</v>
      </c>
      <c r="D7" s="9">
        <v>107</v>
      </c>
      <c r="E7" s="9">
        <v>3</v>
      </c>
    </row>
    <row r="8" spans="1:5" x14ac:dyDescent="0.45">
      <c r="A8" s="8">
        <v>2003</v>
      </c>
      <c r="B8" s="9">
        <v>60</v>
      </c>
      <c r="C8" s="9">
        <v>68</v>
      </c>
      <c r="D8" s="9">
        <v>83</v>
      </c>
      <c r="E8" s="9">
        <v>4</v>
      </c>
    </row>
    <row r="9" spans="1:5" x14ac:dyDescent="0.45">
      <c r="A9" s="8">
        <v>2004</v>
      </c>
      <c r="B9" s="9">
        <v>69</v>
      </c>
      <c r="C9" s="9">
        <v>55</v>
      </c>
      <c r="D9" s="9">
        <v>76</v>
      </c>
      <c r="E9" s="9">
        <v>3</v>
      </c>
    </row>
    <row r="10" spans="1:5" x14ac:dyDescent="0.45">
      <c r="A10" s="8">
        <v>2005</v>
      </c>
      <c r="B10" s="9">
        <v>56</v>
      </c>
      <c r="C10" s="9">
        <v>50</v>
      </c>
      <c r="D10" s="9">
        <v>57</v>
      </c>
      <c r="E10" s="9">
        <v>3</v>
      </c>
    </row>
    <row r="11" spans="1:5" x14ac:dyDescent="0.45">
      <c r="A11" s="8">
        <v>2006</v>
      </c>
      <c r="B11" s="9">
        <v>77</v>
      </c>
      <c r="C11" s="9">
        <v>49</v>
      </c>
      <c r="D11" s="9">
        <v>47</v>
      </c>
      <c r="E11" s="9">
        <v>4</v>
      </c>
    </row>
    <row r="12" spans="1:5" x14ac:dyDescent="0.45">
      <c r="A12" s="8">
        <v>2007</v>
      </c>
      <c r="B12" s="9">
        <v>56</v>
      </c>
      <c r="C12" s="9">
        <v>30</v>
      </c>
      <c r="D12" s="9">
        <v>31</v>
      </c>
      <c r="E12" s="9">
        <v>0</v>
      </c>
    </row>
    <row r="13" spans="1:5" x14ac:dyDescent="0.45">
      <c r="A13" s="8">
        <v>2008</v>
      </c>
      <c r="B13" s="9">
        <v>63</v>
      </c>
      <c r="C13" s="9">
        <v>27</v>
      </c>
      <c r="D13" s="9">
        <v>30</v>
      </c>
      <c r="E13" s="9">
        <v>3</v>
      </c>
    </row>
    <row r="14" spans="1:5" x14ac:dyDescent="0.45">
      <c r="A14" s="8">
        <v>2009</v>
      </c>
      <c r="B14" s="9">
        <v>35</v>
      </c>
      <c r="C14" s="9">
        <v>12</v>
      </c>
      <c r="D14" s="9">
        <v>23</v>
      </c>
      <c r="E14" s="9">
        <v>0</v>
      </c>
    </row>
    <row r="15" spans="1:5" x14ac:dyDescent="0.45">
      <c r="A15" s="8">
        <v>2010</v>
      </c>
      <c r="B15" s="9">
        <v>31</v>
      </c>
      <c r="C15" s="9">
        <v>11</v>
      </c>
      <c r="D15" s="9">
        <v>11</v>
      </c>
      <c r="E15" s="9">
        <v>2</v>
      </c>
    </row>
    <row r="16" spans="1:5" x14ac:dyDescent="0.45">
      <c r="A16" s="8">
        <v>2011</v>
      </c>
      <c r="B16" s="9">
        <v>12</v>
      </c>
      <c r="C16" s="9">
        <v>6</v>
      </c>
      <c r="D16" s="9">
        <v>2</v>
      </c>
      <c r="E16" s="9">
        <v>0</v>
      </c>
    </row>
    <row r="17" spans="1:5" s="2" customFormat="1" x14ac:dyDescent="0.45">
      <c r="A17" s="10">
        <v>2012</v>
      </c>
      <c r="B17" s="7">
        <v>0</v>
      </c>
      <c r="C17" s="7">
        <v>0</v>
      </c>
      <c r="D17" s="7">
        <v>0</v>
      </c>
      <c r="E17" s="7">
        <v>0</v>
      </c>
    </row>
    <row r="18" spans="1:5" x14ac:dyDescent="0.45">
      <c r="A18" s="9" t="s">
        <v>6</v>
      </c>
      <c r="B18" s="9">
        <f>SUM(B2:B17)</f>
        <v>597</v>
      </c>
      <c r="C18" s="9">
        <f t="shared" ref="C18:E18" si="0">SUM(C2:C17)</f>
        <v>492</v>
      </c>
      <c r="D18" s="9">
        <f t="shared" si="0"/>
        <v>719</v>
      </c>
      <c r="E18" s="9">
        <f t="shared" si="0"/>
        <v>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30031-BECB-44C5-949B-A45FB3D883E7}">
  <dimension ref="A1:I30"/>
  <sheetViews>
    <sheetView zoomScale="80" zoomScaleNormal="80" workbookViewId="0">
      <selection activeCell="S22" sqref="S22"/>
    </sheetView>
  </sheetViews>
  <sheetFormatPr defaultRowHeight="14.25" x14ac:dyDescent="0.45"/>
  <cols>
    <col min="1" max="1" width="9.06640625" style="19"/>
    <col min="2" max="5" width="10.19921875" style="19" customWidth="1"/>
    <col min="6" max="6" width="4.53125" customWidth="1"/>
  </cols>
  <sheetData>
    <row r="1" spans="1:9" s="2" customFormat="1" x14ac:dyDescent="0.45">
      <c r="A1" s="23" t="s">
        <v>53</v>
      </c>
      <c r="B1" s="23"/>
      <c r="C1" s="23"/>
      <c r="D1" s="23"/>
      <c r="E1" s="23"/>
    </row>
    <row r="2" spans="1:9" s="15" customFormat="1" x14ac:dyDescent="0.45">
      <c r="A2" s="24">
        <v>0.6</v>
      </c>
      <c r="B2" s="22" t="s">
        <v>7</v>
      </c>
      <c r="C2" s="22"/>
      <c r="D2" s="22" t="s">
        <v>10</v>
      </c>
      <c r="E2" s="22"/>
    </row>
    <row r="3" spans="1:9" s="15" customFormat="1" x14ac:dyDescent="0.45">
      <c r="A3" s="20"/>
      <c r="B3" s="20" t="s">
        <v>22</v>
      </c>
      <c r="C3" s="20" t="s">
        <v>23</v>
      </c>
      <c r="D3" s="20" t="s">
        <v>22</v>
      </c>
      <c r="E3" s="20" t="s">
        <v>23</v>
      </c>
      <c r="H3" s="24" t="s">
        <v>34</v>
      </c>
      <c r="I3" s="20" t="s">
        <v>33</v>
      </c>
    </row>
    <row r="4" spans="1:9" x14ac:dyDescent="0.45">
      <c r="A4" s="19" t="s">
        <v>11</v>
      </c>
      <c r="B4" s="12">
        <v>176</v>
      </c>
      <c r="C4" s="14">
        <f t="shared" ref="C4:C14" si="0">B4/SUM(B4+D4)</f>
        <v>0.13891081294396213</v>
      </c>
      <c r="D4" s="12">
        <v>1091</v>
      </c>
      <c r="E4" s="14">
        <f t="shared" ref="E4:E14" si="1">1-C4</f>
        <v>0.86108918705603787</v>
      </c>
      <c r="G4" s="19" t="s">
        <v>11</v>
      </c>
      <c r="H4" s="25">
        <v>0.13891081294396213</v>
      </c>
      <c r="I4" s="25">
        <v>0.1834789515488483</v>
      </c>
    </row>
    <row r="5" spans="1:9" x14ac:dyDescent="0.45">
      <c r="A5" s="19" t="s">
        <v>12</v>
      </c>
      <c r="B5" s="12">
        <v>197</v>
      </c>
      <c r="C5" s="14">
        <f t="shared" si="0"/>
        <v>0.15899919289749798</v>
      </c>
      <c r="D5" s="12">
        <v>1042</v>
      </c>
      <c r="E5" s="14">
        <f t="shared" si="1"/>
        <v>0.84100080710250202</v>
      </c>
      <c r="G5" s="19" t="s">
        <v>12</v>
      </c>
      <c r="H5" s="25">
        <v>0.15899919289749798</v>
      </c>
      <c r="I5" s="25">
        <v>0.21044045676998369</v>
      </c>
    </row>
    <row r="6" spans="1:9" x14ac:dyDescent="0.45">
      <c r="A6" s="19" t="s">
        <v>13</v>
      </c>
      <c r="B6" s="12">
        <v>197</v>
      </c>
      <c r="C6" s="14">
        <f t="shared" si="0"/>
        <v>0.1628099173553719</v>
      </c>
      <c r="D6" s="12">
        <v>1013</v>
      </c>
      <c r="E6" s="14">
        <f t="shared" si="1"/>
        <v>0.83719008264462813</v>
      </c>
      <c r="G6" s="19" t="s">
        <v>13</v>
      </c>
      <c r="H6" s="25">
        <v>0.1628099173553719</v>
      </c>
      <c r="I6" s="25">
        <v>0.21898417985012489</v>
      </c>
    </row>
    <row r="7" spans="1:9" x14ac:dyDescent="0.45">
      <c r="A7" s="19" t="s">
        <v>14</v>
      </c>
      <c r="B7" s="12">
        <v>200</v>
      </c>
      <c r="C7" s="14">
        <f t="shared" si="0"/>
        <v>0.17452006980802792</v>
      </c>
      <c r="D7" s="12">
        <v>946</v>
      </c>
      <c r="E7" s="14">
        <f t="shared" si="1"/>
        <v>0.82547993019197208</v>
      </c>
      <c r="G7" s="19" t="s">
        <v>14</v>
      </c>
      <c r="H7" s="25">
        <v>0.17452006980802792</v>
      </c>
      <c r="I7" s="25">
        <v>0.22852081488042517</v>
      </c>
    </row>
    <row r="8" spans="1:9" x14ac:dyDescent="0.45">
      <c r="A8" s="19" t="s">
        <v>15</v>
      </c>
      <c r="B8" s="12">
        <v>242</v>
      </c>
      <c r="C8" s="14">
        <f t="shared" si="0"/>
        <v>0.21246707638279191</v>
      </c>
      <c r="D8" s="12">
        <v>897</v>
      </c>
      <c r="E8" s="14">
        <f t="shared" si="1"/>
        <v>0.78753292361720806</v>
      </c>
      <c r="G8" s="19" t="s">
        <v>15</v>
      </c>
      <c r="H8" s="25">
        <v>0.21246707638279191</v>
      </c>
      <c r="I8" s="25">
        <v>0.26507092198581561</v>
      </c>
    </row>
    <row r="9" spans="1:9" x14ac:dyDescent="0.45">
      <c r="A9" s="19" t="s">
        <v>16</v>
      </c>
      <c r="B9" s="12">
        <v>218</v>
      </c>
      <c r="C9" s="14">
        <f t="shared" si="0"/>
        <v>0.20546654099905751</v>
      </c>
      <c r="D9" s="12">
        <v>843</v>
      </c>
      <c r="E9" s="14">
        <f t="shared" si="1"/>
        <v>0.79453345900094252</v>
      </c>
      <c r="G9" s="19" t="s">
        <v>16</v>
      </c>
      <c r="H9" s="25">
        <v>0.20546654099905751</v>
      </c>
      <c r="I9" s="25">
        <v>0.25763358778625955</v>
      </c>
    </row>
    <row r="10" spans="1:9" x14ac:dyDescent="0.45">
      <c r="A10" s="19" t="s">
        <v>17</v>
      </c>
      <c r="B10" s="12">
        <v>231</v>
      </c>
      <c r="C10" s="14">
        <f t="shared" si="0"/>
        <v>0.219790675547098</v>
      </c>
      <c r="D10" s="12">
        <v>820</v>
      </c>
      <c r="E10" s="14">
        <f t="shared" si="1"/>
        <v>0.78020932445290203</v>
      </c>
      <c r="G10" s="19" t="s">
        <v>17</v>
      </c>
      <c r="H10" s="25">
        <v>0.219790675547098</v>
      </c>
      <c r="I10" s="25">
        <v>0.27596153846153848</v>
      </c>
    </row>
    <row r="11" spans="1:9" x14ac:dyDescent="0.45">
      <c r="A11" s="19" t="s">
        <v>18</v>
      </c>
      <c r="B11" s="12">
        <v>202</v>
      </c>
      <c r="C11" s="14">
        <f t="shared" si="0"/>
        <v>0.22197802197802197</v>
      </c>
      <c r="D11" s="12">
        <v>708</v>
      </c>
      <c r="E11" s="14">
        <f t="shared" si="1"/>
        <v>0.77802197802197803</v>
      </c>
      <c r="G11" s="19" t="s">
        <v>18</v>
      </c>
      <c r="H11" s="25">
        <v>0.22197802197802197</v>
      </c>
      <c r="I11" s="25">
        <v>0.27272727272727271</v>
      </c>
    </row>
    <row r="12" spans="1:9" x14ac:dyDescent="0.45">
      <c r="A12" s="19" t="s">
        <v>19</v>
      </c>
      <c r="B12" s="12">
        <v>189</v>
      </c>
      <c r="C12" s="14">
        <f t="shared" si="0"/>
        <v>0.2371392722710163</v>
      </c>
      <c r="D12" s="12">
        <v>608</v>
      </c>
      <c r="E12" s="14">
        <f t="shared" si="1"/>
        <v>0.76286072772898372</v>
      </c>
      <c r="G12" s="19" t="s">
        <v>19</v>
      </c>
      <c r="H12" s="25">
        <v>0.2371392722710163</v>
      </c>
      <c r="I12" s="25">
        <v>0.29150823827629913</v>
      </c>
    </row>
    <row r="13" spans="1:9" x14ac:dyDescent="0.45">
      <c r="A13" s="19" t="s">
        <v>20</v>
      </c>
      <c r="B13" s="12">
        <v>154</v>
      </c>
      <c r="C13" s="14">
        <f t="shared" si="0"/>
        <v>0.23839009287925697</v>
      </c>
      <c r="D13" s="12">
        <v>492</v>
      </c>
      <c r="E13" s="14">
        <f t="shared" si="1"/>
        <v>0.76160990712074306</v>
      </c>
      <c r="G13" s="19" t="s">
        <v>20</v>
      </c>
      <c r="H13" s="25">
        <v>0.23839009287925697</v>
      </c>
      <c r="I13" s="25">
        <v>0.30236220472440944</v>
      </c>
    </row>
    <row r="14" spans="1:9" x14ac:dyDescent="0.45">
      <c r="A14" s="19" t="s">
        <v>21</v>
      </c>
      <c r="B14" s="12">
        <v>127</v>
      </c>
      <c r="C14" s="14">
        <f t="shared" si="0"/>
        <v>0.2387218045112782</v>
      </c>
      <c r="D14" s="12">
        <v>405</v>
      </c>
      <c r="E14" s="14">
        <f t="shared" si="1"/>
        <v>0.76127819548872178</v>
      </c>
      <c r="G14" s="19" t="s">
        <v>21</v>
      </c>
      <c r="H14" s="25">
        <v>0.2387218045112782</v>
      </c>
      <c r="I14" s="14">
        <v>0.30113636363636365</v>
      </c>
    </row>
    <row r="17" spans="1:8" x14ac:dyDescent="0.45">
      <c r="A17" s="23" t="s">
        <v>53</v>
      </c>
      <c r="B17" s="23"/>
      <c r="C17" s="23"/>
      <c r="D17" s="23"/>
      <c r="E17" s="23"/>
    </row>
    <row r="18" spans="1:8" x14ac:dyDescent="0.45">
      <c r="A18" s="24">
        <v>0.5</v>
      </c>
      <c r="B18" s="22" t="s">
        <v>7</v>
      </c>
      <c r="C18" s="22"/>
      <c r="D18" s="22" t="s">
        <v>10</v>
      </c>
      <c r="E18" s="22"/>
    </row>
    <row r="19" spans="1:8" x14ac:dyDescent="0.45">
      <c r="A19" s="20"/>
      <c r="B19" s="20" t="s">
        <v>22</v>
      </c>
      <c r="C19" s="20" t="s">
        <v>23</v>
      </c>
      <c r="D19" s="20" t="s">
        <v>22</v>
      </c>
      <c r="E19" s="20" t="s">
        <v>23</v>
      </c>
    </row>
    <row r="20" spans="1:8" x14ac:dyDescent="0.45">
      <c r="A20" s="19" t="s">
        <v>11</v>
      </c>
      <c r="B20" s="12">
        <v>231</v>
      </c>
      <c r="C20" s="14">
        <f t="shared" ref="C20:C30" si="2">B20/SUM(B20+D20)</f>
        <v>0.1834789515488483</v>
      </c>
      <c r="D20" s="12">
        <v>1028</v>
      </c>
      <c r="E20" s="14">
        <f t="shared" ref="E20:E30" si="3">1-C20</f>
        <v>0.8165210484511517</v>
      </c>
      <c r="G20" s="19"/>
      <c r="H20" s="14"/>
    </row>
    <row r="21" spans="1:8" x14ac:dyDescent="0.45">
      <c r="A21" s="19" t="s">
        <v>12</v>
      </c>
      <c r="B21" s="12">
        <v>258</v>
      </c>
      <c r="C21" s="14">
        <f t="shared" si="2"/>
        <v>0.21044045676998369</v>
      </c>
      <c r="D21" s="12">
        <v>968</v>
      </c>
      <c r="E21" s="14">
        <f t="shared" si="3"/>
        <v>0.78955954323001631</v>
      </c>
      <c r="G21" s="19"/>
      <c r="H21" s="14"/>
    </row>
    <row r="22" spans="1:8" x14ac:dyDescent="0.45">
      <c r="A22" s="19" t="s">
        <v>13</v>
      </c>
      <c r="B22" s="12">
        <v>263</v>
      </c>
      <c r="C22" s="14">
        <f t="shared" si="2"/>
        <v>0.21898417985012489</v>
      </c>
      <c r="D22" s="12">
        <v>938</v>
      </c>
      <c r="E22" s="14">
        <f t="shared" si="3"/>
        <v>0.78101582014987514</v>
      </c>
      <c r="G22" s="19"/>
      <c r="H22" s="14"/>
    </row>
    <row r="23" spans="1:8" x14ac:dyDescent="0.45">
      <c r="A23" s="19" t="s">
        <v>14</v>
      </c>
      <c r="B23" s="12">
        <v>258</v>
      </c>
      <c r="C23" s="14">
        <f t="shared" si="2"/>
        <v>0.22852081488042517</v>
      </c>
      <c r="D23" s="12">
        <v>871</v>
      </c>
      <c r="E23" s="14">
        <f t="shared" si="3"/>
        <v>0.77147918511957481</v>
      </c>
      <c r="G23" s="19"/>
      <c r="H23" s="14"/>
    </row>
    <row r="24" spans="1:8" x14ac:dyDescent="0.45">
      <c r="A24" s="19" t="s">
        <v>15</v>
      </c>
      <c r="B24" s="12">
        <v>299</v>
      </c>
      <c r="C24" s="14">
        <f t="shared" si="2"/>
        <v>0.26507092198581561</v>
      </c>
      <c r="D24" s="12">
        <v>829</v>
      </c>
      <c r="E24" s="14">
        <f t="shared" si="3"/>
        <v>0.73492907801418439</v>
      </c>
      <c r="G24" s="19"/>
      <c r="H24" s="14"/>
    </row>
    <row r="25" spans="1:8" x14ac:dyDescent="0.45">
      <c r="A25" s="19" t="s">
        <v>16</v>
      </c>
      <c r="B25" s="12">
        <v>270</v>
      </c>
      <c r="C25" s="14">
        <f t="shared" si="2"/>
        <v>0.25763358778625955</v>
      </c>
      <c r="D25" s="12">
        <v>778</v>
      </c>
      <c r="E25" s="14">
        <f t="shared" si="3"/>
        <v>0.74236641221374045</v>
      </c>
      <c r="G25" s="19"/>
      <c r="H25" s="14"/>
    </row>
    <row r="26" spans="1:8" x14ac:dyDescent="0.45">
      <c r="A26" s="19" t="s">
        <v>17</v>
      </c>
      <c r="B26" s="12">
        <v>287</v>
      </c>
      <c r="C26" s="14">
        <f t="shared" si="2"/>
        <v>0.27596153846153848</v>
      </c>
      <c r="D26" s="12">
        <v>753</v>
      </c>
      <c r="E26" s="14">
        <f t="shared" si="3"/>
        <v>0.72403846153846152</v>
      </c>
      <c r="G26" s="19"/>
      <c r="H26" s="14"/>
    </row>
    <row r="27" spans="1:8" x14ac:dyDescent="0.45">
      <c r="A27" s="19" t="s">
        <v>18</v>
      </c>
      <c r="B27" s="12">
        <v>246</v>
      </c>
      <c r="C27" s="14">
        <f t="shared" si="2"/>
        <v>0.27272727272727271</v>
      </c>
      <c r="D27" s="12">
        <v>656</v>
      </c>
      <c r="E27" s="14">
        <f t="shared" si="3"/>
        <v>0.72727272727272729</v>
      </c>
      <c r="G27" s="19"/>
      <c r="H27" s="14"/>
    </row>
    <row r="28" spans="1:8" x14ac:dyDescent="0.45">
      <c r="A28" s="19" t="s">
        <v>19</v>
      </c>
      <c r="B28" s="12">
        <v>230</v>
      </c>
      <c r="C28" s="14">
        <f t="shared" si="2"/>
        <v>0.29150823827629913</v>
      </c>
      <c r="D28" s="12">
        <v>559</v>
      </c>
      <c r="E28" s="14">
        <f t="shared" si="3"/>
        <v>0.70849176172370087</v>
      </c>
      <c r="G28" s="19"/>
      <c r="H28" s="14"/>
    </row>
    <row r="29" spans="1:8" x14ac:dyDescent="0.45">
      <c r="A29" s="19" t="s">
        <v>20</v>
      </c>
      <c r="B29" s="12">
        <v>192</v>
      </c>
      <c r="C29" s="14">
        <f t="shared" si="2"/>
        <v>0.30236220472440944</v>
      </c>
      <c r="D29" s="12">
        <v>443</v>
      </c>
      <c r="E29" s="14">
        <f t="shared" si="3"/>
        <v>0.69763779527559056</v>
      </c>
      <c r="G29" s="19"/>
      <c r="H29" s="14"/>
    </row>
    <row r="30" spans="1:8" x14ac:dyDescent="0.45">
      <c r="A30" s="19" t="s">
        <v>21</v>
      </c>
      <c r="B30" s="12">
        <v>159</v>
      </c>
      <c r="C30" s="14">
        <f t="shared" si="2"/>
        <v>0.30113636363636365</v>
      </c>
      <c r="D30" s="12">
        <v>369</v>
      </c>
      <c r="E30" s="14">
        <f t="shared" si="3"/>
        <v>0.69886363636363635</v>
      </c>
      <c r="G30" s="19"/>
      <c r="H30" s="14"/>
    </row>
  </sheetData>
  <mergeCells count="6">
    <mergeCell ref="A1:E1"/>
    <mergeCell ref="B2:C2"/>
    <mergeCell ref="D2:E2"/>
    <mergeCell ref="A17:E17"/>
    <mergeCell ref="B18:C18"/>
    <mergeCell ref="D18:E18"/>
  </mergeCells>
  <pageMargins left="0.7" right="0.7" top="0.75" bottom="0.75" header="0.3" footer="0.3"/>
  <pageSetup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FB32C-DD47-4289-81A0-237792607FE0}">
  <dimension ref="A1:I30"/>
  <sheetViews>
    <sheetView zoomScale="80" zoomScaleNormal="80" workbookViewId="0">
      <selection activeCell="S19" sqref="S19"/>
    </sheetView>
  </sheetViews>
  <sheetFormatPr defaultRowHeight="14.25" x14ac:dyDescent="0.45"/>
  <cols>
    <col min="1" max="1" width="9.06640625" style="11"/>
    <col min="2" max="5" width="10.19921875" style="11" customWidth="1"/>
    <col min="6" max="6" width="4.53125" customWidth="1"/>
  </cols>
  <sheetData>
    <row r="1" spans="1:9" s="2" customFormat="1" x14ac:dyDescent="0.45">
      <c r="A1" s="23" t="s">
        <v>24</v>
      </c>
      <c r="B1" s="23"/>
      <c r="C1" s="23"/>
      <c r="D1" s="23"/>
      <c r="E1" s="23"/>
    </row>
    <row r="2" spans="1:9" s="15" customFormat="1" x14ac:dyDescent="0.45">
      <c r="A2" s="24">
        <v>0.6</v>
      </c>
      <c r="B2" s="22" t="s">
        <v>7</v>
      </c>
      <c r="C2" s="22"/>
      <c r="D2" s="22" t="s">
        <v>10</v>
      </c>
      <c r="E2" s="22"/>
    </row>
    <row r="3" spans="1:9" s="15" customFormat="1" x14ac:dyDescent="0.45">
      <c r="A3" s="16"/>
      <c r="B3" s="16" t="s">
        <v>22</v>
      </c>
      <c r="C3" s="16" t="s">
        <v>23</v>
      </c>
      <c r="D3" s="16" t="s">
        <v>22</v>
      </c>
      <c r="E3" s="16" t="s">
        <v>23</v>
      </c>
      <c r="H3" s="24" t="s">
        <v>34</v>
      </c>
      <c r="I3" s="20" t="s">
        <v>33</v>
      </c>
    </row>
    <row r="4" spans="1:9" x14ac:dyDescent="0.45">
      <c r="A4" s="11" t="s">
        <v>11</v>
      </c>
      <c r="B4" s="11">
        <v>128</v>
      </c>
      <c r="C4" s="14">
        <f t="shared" ref="C4:C14" si="0">B4/SUM(B4+D4)</f>
        <v>0.131551901336074</v>
      </c>
      <c r="D4" s="11">
        <v>845</v>
      </c>
      <c r="E4" s="14">
        <f t="shared" ref="E4:E14" si="1">1-C4</f>
        <v>0.86844809866392603</v>
      </c>
      <c r="G4" s="11" t="s">
        <v>11</v>
      </c>
      <c r="H4" s="25">
        <v>0.131551901336074</v>
      </c>
      <c r="I4" s="25">
        <v>0.16493775933609958</v>
      </c>
    </row>
    <row r="5" spans="1:9" x14ac:dyDescent="0.45">
      <c r="A5" s="11" t="s">
        <v>12</v>
      </c>
      <c r="B5" s="13">
        <v>155</v>
      </c>
      <c r="C5" s="14">
        <f t="shared" si="0"/>
        <v>0.1607883817427386</v>
      </c>
      <c r="D5" s="11">
        <v>809</v>
      </c>
      <c r="E5" s="14">
        <f t="shared" si="1"/>
        <v>0.83921161825726143</v>
      </c>
      <c r="G5" s="11" t="s">
        <v>12</v>
      </c>
      <c r="H5" s="25">
        <v>0.1607883817427386</v>
      </c>
      <c r="I5" s="25">
        <v>0.20523560209424083</v>
      </c>
    </row>
    <row r="6" spans="1:9" x14ac:dyDescent="0.45">
      <c r="A6" s="11" t="s">
        <v>13</v>
      </c>
      <c r="B6" s="13">
        <v>155</v>
      </c>
      <c r="C6" s="14">
        <f t="shared" si="0"/>
        <v>0.16012396694214875</v>
      </c>
      <c r="D6" s="11">
        <v>813</v>
      </c>
      <c r="E6" s="14">
        <f t="shared" si="1"/>
        <v>0.83987603305785119</v>
      </c>
      <c r="G6" s="11" t="s">
        <v>13</v>
      </c>
      <c r="H6" s="25">
        <v>0.16012396694214875</v>
      </c>
      <c r="I6" s="25">
        <v>0.21123829344432882</v>
      </c>
    </row>
    <row r="7" spans="1:9" x14ac:dyDescent="0.45">
      <c r="A7" s="11" t="s">
        <v>14</v>
      </c>
      <c r="B7" s="13">
        <v>174</v>
      </c>
      <c r="C7" s="14">
        <f t="shared" si="0"/>
        <v>0.17700915564598169</v>
      </c>
      <c r="D7" s="11">
        <v>809</v>
      </c>
      <c r="E7" s="14">
        <f t="shared" si="1"/>
        <v>0.82299084435401837</v>
      </c>
      <c r="G7" s="11" t="s">
        <v>14</v>
      </c>
      <c r="H7" s="25">
        <v>0.17700915564598169</v>
      </c>
      <c r="I7" s="25">
        <v>0.22233712512926576</v>
      </c>
    </row>
    <row r="8" spans="1:9" x14ac:dyDescent="0.45">
      <c r="A8" s="11" t="s">
        <v>15</v>
      </c>
      <c r="B8" s="13">
        <v>208</v>
      </c>
      <c r="C8" s="14">
        <f t="shared" si="0"/>
        <v>0.20758483033932135</v>
      </c>
      <c r="D8" s="11">
        <v>794</v>
      </c>
      <c r="E8" s="14">
        <f t="shared" si="1"/>
        <v>0.79241516966067871</v>
      </c>
      <c r="G8" s="11" t="s">
        <v>15</v>
      </c>
      <c r="H8" s="25">
        <v>0.20758483033932135</v>
      </c>
      <c r="I8" s="25">
        <v>0.26236125126135218</v>
      </c>
    </row>
    <row r="9" spans="1:9" x14ac:dyDescent="0.45">
      <c r="A9" s="11" t="s">
        <v>16</v>
      </c>
      <c r="B9" s="13">
        <v>190</v>
      </c>
      <c r="C9" s="14">
        <f t="shared" si="0"/>
        <v>0.20833333333333334</v>
      </c>
      <c r="D9" s="11">
        <v>722</v>
      </c>
      <c r="E9" s="14">
        <f t="shared" si="1"/>
        <v>0.79166666666666663</v>
      </c>
      <c r="G9" s="11" t="s">
        <v>16</v>
      </c>
      <c r="H9" s="25">
        <v>0.20833333333333334</v>
      </c>
      <c r="I9" s="25">
        <v>0.26251390433815353</v>
      </c>
    </row>
    <row r="10" spans="1:9" x14ac:dyDescent="0.45">
      <c r="A10" s="11" t="s">
        <v>17</v>
      </c>
      <c r="B10" s="13">
        <v>208</v>
      </c>
      <c r="C10" s="14">
        <f t="shared" si="0"/>
        <v>0.21780104712041884</v>
      </c>
      <c r="D10" s="11">
        <v>747</v>
      </c>
      <c r="E10" s="14">
        <f t="shared" si="1"/>
        <v>0.78219895287958119</v>
      </c>
      <c r="G10" s="11" t="s">
        <v>17</v>
      </c>
      <c r="H10" s="25">
        <v>0.21780104712041884</v>
      </c>
      <c r="I10" s="25">
        <v>0.2711864406779661</v>
      </c>
    </row>
    <row r="11" spans="1:9" x14ac:dyDescent="0.45">
      <c r="A11" s="11" t="s">
        <v>18</v>
      </c>
      <c r="B11" s="13">
        <v>172</v>
      </c>
      <c r="C11" s="14">
        <f t="shared" si="0"/>
        <v>0.21026894865525672</v>
      </c>
      <c r="D11" s="11">
        <v>646</v>
      </c>
      <c r="E11" s="14">
        <f t="shared" si="1"/>
        <v>0.78973105134474331</v>
      </c>
      <c r="G11" s="11" t="s">
        <v>18</v>
      </c>
      <c r="H11" s="25">
        <v>0.21026894865525672</v>
      </c>
      <c r="I11" s="25">
        <v>0.26419753086419751</v>
      </c>
    </row>
    <row r="12" spans="1:9" x14ac:dyDescent="0.45">
      <c r="A12" s="11" t="s">
        <v>19</v>
      </c>
      <c r="B12" s="13">
        <v>189</v>
      </c>
      <c r="C12" s="14">
        <f t="shared" si="0"/>
        <v>0.2371392722710163</v>
      </c>
      <c r="D12" s="11">
        <v>608</v>
      </c>
      <c r="E12" s="14">
        <f t="shared" si="1"/>
        <v>0.76286072772898372</v>
      </c>
      <c r="G12" s="11" t="s">
        <v>19</v>
      </c>
      <c r="H12" s="25">
        <v>0.2371392722710163</v>
      </c>
      <c r="I12" s="25">
        <v>0.29150823827629913</v>
      </c>
    </row>
    <row r="13" spans="1:9" x14ac:dyDescent="0.45">
      <c r="A13" s="11" t="s">
        <v>20</v>
      </c>
      <c r="B13" s="13">
        <v>154</v>
      </c>
      <c r="C13" s="14">
        <f t="shared" si="0"/>
        <v>0.23839009287925697</v>
      </c>
      <c r="D13" s="11">
        <v>492</v>
      </c>
      <c r="E13" s="14">
        <f t="shared" si="1"/>
        <v>0.76160990712074306</v>
      </c>
      <c r="G13" s="11" t="s">
        <v>20</v>
      </c>
      <c r="H13" s="25">
        <v>0.23839009287925697</v>
      </c>
      <c r="I13" s="25">
        <v>0.30236220472440944</v>
      </c>
    </row>
    <row r="14" spans="1:9" x14ac:dyDescent="0.45">
      <c r="A14" s="11" t="s">
        <v>21</v>
      </c>
      <c r="B14" s="13">
        <v>127</v>
      </c>
      <c r="C14" s="14">
        <f t="shared" si="0"/>
        <v>0.2387218045112782</v>
      </c>
      <c r="D14" s="13">
        <v>405</v>
      </c>
      <c r="E14" s="14">
        <f t="shared" si="1"/>
        <v>0.76127819548872178</v>
      </c>
      <c r="G14" s="11" t="s">
        <v>21</v>
      </c>
      <c r="H14" s="25">
        <v>0.2387218045112782</v>
      </c>
      <c r="I14" s="25">
        <v>0.30113636363636365</v>
      </c>
    </row>
    <row r="17" spans="1:8" x14ac:dyDescent="0.45">
      <c r="A17" s="23" t="s">
        <v>24</v>
      </c>
      <c r="B17" s="23"/>
      <c r="C17" s="23"/>
      <c r="D17" s="23"/>
      <c r="E17" s="23"/>
    </row>
    <row r="18" spans="1:8" x14ac:dyDescent="0.45">
      <c r="A18" s="24">
        <v>0.5</v>
      </c>
      <c r="B18" s="22" t="s">
        <v>7</v>
      </c>
      <c r="C18" s="22"/>
      <c r="D18" s="22" t="s">
        <v>10</v>
      </c>
      <c r="E18" s="22"/>
    </row>
    <row r="19" spans="1:8" x14ac:dyDescent="0.45">
      <c r="A19" s="20"/>
      <c r="B19" s="20" t="s">
        <v>22</v>
      </c>
      <c r="C19" s="20" t="s">
        <v>23</v>
      </c>
      <c r="D19" s="20" t="s">
        <v>22</v>
      </c>
      <c r="E19" s="20" t="s">
        <v>23</v>
      </c>
    </row>
    <row r="20" spans="1:8" x14ac:dyDescent="0.45">
      <c r="A20" s="19" t="s">
        <v>11</v>
      </c>
      <c r="B20" s="12">
        <v>159</v>
      </c>
      <c r="C20" s="14">
        <f t="shared" ref="C20:C30" si="2">B20/SUM(B20+D20)</f>
        <v>0.16493775933609958</v>
      </c>
      <c r="D20" s="12">
        <v>805</v>
      </c>
      <c r="E20" s="14">
        <f t="shared" ref="E20:E30" si="3">1-C20</f>
        <v>0.83506224066390045</v>
      </c>
      <c r="G20" s="19"/>
      <c r="H20" s="14"/>
    </row>
    <row r="21" spans="1:8" x14ac:dyDescent="0.45">
      <c r="A21" s="19" t="s">
        <v>12</v>
      </c>
      <c r="B21" s="12">
        <v>196</v>
      </c>
      <c r="C21" s="14">
        <f t="shared" si="2"/>
        <v>0.20523560209424083</v>
      </c>
      <c r="D21" s="12">
        <v>759</v>
      </c>
      <c r="E21" s="14">
        <f t="shared" si="3"/>
        <v>0.79476439790575915</v>
      </c>
      <c r="G21" s="19"/>
      <c r="H21" s="14"/>
    </row>
    <row r="22" spans="1:8" x14ac:dyDescent="0.45">
      <c r="A22" s="19" t="s">
        <v>13</v>
      </c>
      <c r="B22" s="12">
        <v>203</v>
      </c>
      <c r="C22" s="14">
        <f t="shared" si="2"/>
        <v>0.21123829344432882</v>
      </c>
      <c r="D22" s="12">
        <v>758</v>
      </c>
      <c r="E22" s="14">
        <f t="shared" si="3"/>
        <v>0.78876170655567113</v>
      </c>
      <c r="G22" s="19"/>
      <c r="H22" s="14"/>
    </row>
    <row r="23" spans="1:8" x14ac:dyDescent="0.45">
      <c r="A23" s="19" t="s">
        <v>14</v>
      </c>
      <c r="B23" s="12">
        <v>215</v>
      </c>
      <c r="C23" s="14">
        <f t="shared" si="2"/>
        <v>0.22233712512926576</v>
      </c>
      <c r="D23" s="12">
        <v>752</v>
      </c>
      <c r="E23" s="14">
        <f t="shared" si="3"/>
        <v>0.77766287487073427</v>
      </c>
      <c r="G23" s="19"/>
      <c r="H23" s="14"/>
    </row>
    <row r="24" spans="1:8" x14ac:dyDescent="0.45">
      <c r="A24" s="19" t="s">
        <v>15</v>
      </c>
      <c r="B24" s="12">
        <v>260</v>
      </c>
      <c r="C24" s="14">
        <f t="shared" si="2"/>
        <v>0.26236125126135218</v>
      </c>
      <c r="D24" s="12">
        <v>731</v>
      </c>
      <c r="E24" s="14">
        <f t="shared" si="3"/>
        <v>0.73763874873864776</v>
      </c>
      <c r="G24" s="19"/>
      <c r="H24" s="14"/>
    </row>
    <row r="25" spans="1:8" x14ac:dyDescent="0.45">
      <c r="A25" s="19" t="s">
        <v>16</v>
      </c>
      <c r="B25" s="12">
        <v>236</v>
      </c>
      <c r="C25" s="14">
        <f t="shared" si="2"/>
        <v>0.26251390433815353</v>
      </c>
      <c r="D25" s="12">
        <v>663</v>
      </c>
      <c r="E25" s="14">
        <f t="shared" si="3"/>
        <v>0.73748609566184653</v>
      </c>
      <c r="G25" s="19"/>
      <c r="H25" s="14"/>
    </row>
    <row r="26" spans="1:8" x14ac:dyDescent="0.45">
      <c r="A26" s="19" t="s">
        <v>17</v>
      </c>
      <c r="B26" s="12">
        <v>256</v>
      </c>
      <c r="C26" s="14">
        <f t="shared" si="2"/>
        <v>0.2711864406779661</v>
      </c>
      <c r="D26" s="12">
        <v>688</v>
      </c>
      <c r="E26" s="14">
        <f t="shared" si="3"/>
        <v>0.72881355932203395</v>
      </c>
      <c r="G26" s="19"/>
      <c r="H26" s="14"/>
    </row>
    <row r="27" spans="1:8" x14ac:dyDescent="0.45">
      <c r="A27" s="19" t="s">
        <v>18</v>
      </c>
      <c r="B27" s="12">
        <v>214</v>
      </c>
      <c r="C27" s="14">
        <f t="shared" si="2"/>
        <v>0.26419753086419751</v>
      </c>
      <c r="D27" s="12">
        <v>596</v>
      </c>
      <c r="E27" s="14">
        <f t="shared" si="3"/>
        <v>0.73580246913580249</v>
      </c>
      <c r="G27" s="19"/>
      <c r="H27" s="14"/>
    </row>
    <row r="28" spans="1:8" x14ac:dyDescent="0.45">
      <c r="A28" s="19" t="s">
        <v>19</v>
      </c>
      <c r="B28" s="12">
        <v>230</v>
      </c>
      <c r="C28" s="14">
        <f t="shared" si="2"/>
        <v>0.29150823827629913</v>
      </c>
      <c r="D28" s="12">
        <v>559</v>
      </c>
      <c r="E28" s="14">
        <f t="shared" si="3"/>
        <v>0.70849176172370087</v>
      </c>
      <c r="G28" s="19"/>
      <c r="H28" s="14"/>
    </row>
    <row r="29" spans="1:8" x14ac:dyDescent="0.45">
      <c r="A29" s="19" t="s">
        <v>20</v>
      </c>
      <c r="B29" s="12">
        <v>192</v>
      </c>
      <c r="C29" s="14">
        <f t="shared" si="2"/>
        <v>0.30236220472440944</v>
      </c>
      <c r="D29" s="12">
        <v>443</v>
      </c>
      <c r="E29" s="14">
        <f t="shared" si="3"/>
        <v>0.69763779527559056</v>
      </c>
      <c r="G29" s="19"/>
      <c r="H29" s="14"/>
    </row>
    <row r="30" spans="1:8" x14ac:dyDescent="0.45">
      <c r="A30" s="19" t="s">
        <v>21</v>
      </c>
      <c r="B30" s="12">
        <v>159</v>
      </c>
      <c r="C30" s="14">
        <f t="shared" si="2"/>
        <v>0.30113636363636365</v>
      </c>
      <c r="D30" s="12">
        <v>369</v>
      </c>
      <c r="E30" s="14">
        <f t="shared" si="3"/>
        <v>0.69886363636363635</v>
      </c>
      <c r="G30" s="19"/>
      <c r="H30" s="14"/>
    </row>
  </sheetData>
  <mergeCells count="6">
    <mergeCell ref="B18:C18"/>
    <mergeCell ref="D18:E18"/>
    <mergeCell ref="B2:C2"/>
    <mergeCell ref="D2:E2"/>
    <mergeCell ref="A1:E1"/>
    <mergeCell ref="A17:E17"/>
  </mergeCells>
  <pageMargins left="0.7" right="0.7" top="0.75" bottom="0.75" header="0.3" footer="0.3"/>
  <pageSetup orientation="portrait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D05F5-6AC8-4766-B643-9B464C842704}">
  <dimension ref="A1:J35"/>
  <sheetViews>
    <sheetView tabSelected="1" zoomScale="80" zoomScaleNormal="80" workbookViewId="0">
      <selection activeCell="I21" sqref="I21"/>
    </sheetView>
  </sheetViews>
  <sheetFormatPr defaultRowHeight="14.25" x14ac:dyDescent="0.45"/>
  <cols>
    <col min="1" max="1" width="22.796875" style="36" bestFit="1" customWidth="1"/>
    <col min="2" max="7" width="10.86328125" style="18" customWidth="1"/>
    <col min="8" max="8" width="9.06640625" style="18"/>
    <col min="9" max="9" width="15.33203125" style="49" bestFit="1" customWidth="1"/>
    <col min="10" max="16384" width="9.06640625" style="18"/>
  </cols>
  <sheetData>
    <row r="1" spans="1:10" s="27" customFormat="1" x14ac:dyDescent="0.45">
      <c r="A1" s="35" t="s">
        <v>46</v>
      </c>
      <c r="B1" s="27" t="s">
        <v>11</v>
      </c>
      <c r="C1" s="27" t="s">
        <v>12</v>
      </c>
      <c r="D1" s="27" t="s">
        <v>13</v>
      </c>
      <c r="E1" s="27" t="s">
        <v>14</v>
      </c>
      <c r="F1" s="27" t="s">
        <v>15</v>
      </c>
      <c r="G1" s="27" t="s">
        <v>16</v>
      </c>
      <c r="I1" s="50" t="s">
        <v>35</v>
      </c>
      <c r="J1" s="37" t="s">
        <v>51</v>
      </c>
    </row>
    <row r="2" spans="1:10" x14ac:dyDescent="0.45">
      <c r="A2" s="36" t="s">
        <v>47</v>
      </c>
      <c r="B2" s="28">
        <f>1314/1998</f>
        <v>0.65765765765765771</v>
      </c>
      <c r="C2" s="28">
        <f>1265/1998</f>
        <v>0.63313313313313313</v>
      </c>
      <c r="D2" s="28">
        <f>1230/1998</f>
        <v>0.61561561561561562</v>
      </c>
      <c r="E2" s="28">
        <f>1176/1998</f>
        <v>0.58858858858858853</v>
      </c>
      <c r="F2" s="28">
        <f>1158/1998</f>
        <v>0.57957957957957962</v>
      </c>
      <c r="G2" s="6">
        <f>1085/1998</f>
        <v>0.54304304304304307</v>
      </c>
    </row>
    <row r="3" spans="1:10" x14ac:dyDescent="0.45">
      <c r="A3" s="36" t="s">
        <v>36</v>
      </c>
      <c r="B3" s="28">
        <f>207/1998</f>
        <v>0.1036036036036036</v>
      </c>
      <c r="C3" s="28">
        <f>203/1998</f>
        <v>0.1016016016016016</v>
      </c>
      <c r="D3" s="28">
        <f>208/1998</f>
        <v>0.1041041041041041</v>
      </c>
      <c r="E3" s="28">
        <f>198/1998</f>
        <v>9.90990990990991E-2</v>
      </c>
      <c r="F3" s="28">
        <f>196/1998</f>
        <v>9.8098098098098094E-2</v>
      </c>
      <c r="G3" s="6">
        <f>158/1998</f>
        <v>7.9079079079079073E-2</v>
      </c>
      <c r="I3" s="49" t="s">
        <v>49</v>
      </c>
    </row>
    <row r="4" spans="1:10" x14ac:dyDescent="0.45">
      <c r="A4" s="36" t="s">
        <v>37</v>
      </c>
      <c r="B4" s="28">
        <f>209/1998</f>
        <v>0.10460460460460461</v>
      </c>
      <c r="C4" s="28">
        <f>198/1998</f>
        <v>9.90990990990991E-2</v>
      </c>
      <c r="D4" s="28">
        <f>196/1998</f>
        <v>9.8098098098098094E-2</v>
      </c>
      <c r="E4" s="28">
        <f>206/1998</f>
        <v>0.1031031031031031</v>
      </c>
      <c r="F4" s="28">
        <f>193/1998</f>
        <v>9.6596596596596598E-2</v>
      </c>
      <c r="G4" s="6">
        <f>155/1998</f>
        <v>7.7577577577577578E-2</v>
      </c>
    </row>
    <row r="5" spans="1:10" s="17" customFormat="1" x14ac:dyDescent="0.45">
      <c r="A5" s="37" t="s">
        <v>38</v>
      </c>
      <c r="B5" s="29">
        <f>268/1998</f>
        <v>0.13413413413413414</v>
      </c>
      <c r="C5" s="29">
        <f>332/1998</f>
        <v>0.16616616616616617</v>
      </c>
      <c r="D5" s="29">
        <f>364/1998</f>
        <v>0.18218218218218218</v>
      </c>
      <c r="E5" s="29">
        <f>418/1998</f>
        <v>0.20920920920920921</v>
      </c>
      <c r="F5" s="29">
        <f>451/1998</f>
        <v>0.22572572572572572</v>
      </c>
      <c r="G5" s="54">
        <f>601/1998</f>
        <v>0.30080080080080079</v>
      </c>
      <c r="I5" s="50"/>
    </row>
    <row r="6" spans="1:10" s="30" customFormat="1" x14ac:dyDescent="0.45">
      <c r="A6" s="38"/>
      <c r="I6" s="49"/>
    </row>
    <row r="7" spans="1:10" s="17" customFormat="1" x14ac:dyDescent="0.45">
      <c r="A7" s="35" t="s">
        <v>45</v>
      </c>
      <c r="B7" s="27" t="s">
        <v>11</v>
      </c>
      <c r="C7" s="27" t="s">
        <v>12</v>
      </c>
      <c r="D7" s="27" t="s">
        <v>13</v>
      </c>
      <c r="E7" s="27" t="s">
        <v>14</v>
      </c>
      <c r="F7" s="27" t="s">
        <v>15</v>
      </c>
      <c r="G7" s="27" t="s">
        <v>16</v>
      </c>
      <c r="I7" s="50"/>
    </row>
    <row r="8" spans="1:10" x14ac:dyDescent="0.45">
      <c r="A8" s="36" t="s">
        <v>39</v>
      </c>
      <c r="B8" s="31">
        <v>13</v>
      </c>
      <c r="C8" s="31">
        <v>13</v>
      </c>
      <c r="D8" s="31">
        <v>13</v>
      </c>
      <c r="E8" s="31">
        <v>14</v>
      </c>
      <c r="F8" s="31">
        <v>14</v>
      </c>
      <c r="G8" s="57">
        <v>9</v>
      </c>
    </row>
    <row r="9" spans="1:10" x14ac:dyDescent="0.45">
      <c r="A9" s="36" t="s">
        <v>40</v>
      </c>
      <c r="B9" s="31">
        <v>280</v>
      </c>
      <c r="C9" s="31">
        <v>272</v>
      </c>
      <c r="D9" s="31">
        <v>274</v>
      </c>
      <c r="E9" s="31">
        <v>248</v>
      </c>
      <c r="F9" s="31">
        <v>234</v>
      </c>
      <c r="G9" s="58">
        <v>198</v>
      </c>
    </row>
    <row r="10" spans="1:10" x14ac:dyDescent="0.45">
      <c r="A10" s="36" t="s">
        <v>41</v>
      </c>
      <c r="C10" s="32"/>
      <c r="D10" s="32"/>
      <c r="E10" s="32"/>
      <c r="F10" s="32"/>
      <c r="G10" s="53"/>
    </row>
    <row r="11" spans="1:10" x14ac:dyDescent="0.45">
      <c r="A11" s="36" t="s">
        <v>42</v>
      </c>
      <c r="C11" s="32"/>
      <c r="D11" s="32"/>
      <c r="E11" s="32"/>
      <c r="F11" s="32"/>
      <c r="G11" s="53"/>
    </row>
    <row r="12" spans="1:10" s="41" customFormat="1" x14ac:dyDescent="0.45">
      <c r="A12" s="40" t="s">
        <v>43</v>
      </c>
      <c r="B12" s="42">
        <v>159</v>
      </c>
      <c r="C12" s="42">
        <v>191</v>
      </c>
      <c r="D12" s="42">
        <v>190</v>
      </c>
      <c r="E12" s="42">
        <v>161</v>
      </c>
      <c r="F12" s="42">
        <v>169</v>
      </c>
      <c r="G12" s="42">
        <v>148</v>
      </c>
      <c r="I12" s="51" t="s">
        <v>43</v>
      </c>
      <c r="J12" s="40" t="s">
        <v>52</v>
      </c>
    </row>
    <row r="13" spans="1:10" s="17" customFormat="1" x14ac:dyDescent="0.45">
      <c r="A13" s="37" t="s">
        <v>50</v>
      </c>
      <c r="B13" s="44">
        <v>23</v>
      </c>
      <c r="C13" s="43">
        <v>59</v>
      </c>
      <c r="D13" s="43">
        <v>95</v>
      </c>
      <c r="E13" s="43">
        <v>193</v>
      </c>
      <c r="F13" s="43">
        <v>230</v>
      </c>
      <c r="G13" s="43">
        <v>404</v>
      </c>
      <c r="I13" s="50"/>
    </row>
    <row r="14" spans="1:10" x14ac:dyDescent="0.45">
      <c r="A14" s="36" t="s">
        <v>6</v>
      </c>
      <c r="B14" s="18">
        <f t="shared" ref="B14:G14" si="0">SUM(B8:B13)</f>
        <v>475</v>
      </c>
      <c r="C14" s="18">
        <f t="shared" si="0"/>
        <v>535</v>
      </c>
      <c r="D14" s="18">
        <f t="shared" si="0"/>
        <v>572</v>
      </c>
      <c r="E14" s="18">
        <f t="shared" si="0"/>
        <v>616</v>
      </c>
      <c r="F14" s="18">
        <f t="shared" si="0"/>
        <v>647</v>
      </c>
      <c r="G14" s="18">
        <f t="shared" si="0"/>
        <v>759</v>
      </c>
    </row>
    <row r="15" spans="1:10" s="33" customFormat="1" x14ac:dyDescent="0.45">
      <c r="A15" s="39" t="s">
        <v>44</v>
      </c>
      <c r="B15" s="34">
        <f t="shared" ref="B15:G15" si="1">B14/1998</f>
        <v>0.23773773773773774</v>
      </c>
      <c r="C15" s="34">
        <f t="shared" si="1"/>
        <v>0.26776776776776778</v>
      </c>
      <c r="D15" s="34">
        <f t="shared" si="1"/>
        <v>0.28628628628628627</v>
      </c>
      <c r="E15" s="34">
        <f t="shared" si="1"/>
        <v>0.3083083083083083</v>
      </c>
      <c r="F15" s="34">
        <f t="shared" si="1"/>
        <v>0.3238238238238238</v>
      </c>
      <c r="G15" s="34">
        <f t="shared" si="1"/>
        <v>0.37987987987987987</v>
      </c>
      <c r="I15" s="49"/>
    </row>
    <row r="18" spans="1:9" s="17" customFormat="1" x14ac:dyDescent="0.45">
      <c r="A18" s="35" t="s">
        <v>48</v>
      </c>
      <c r="B18" s="27" t="s">
        <v>11</v>
      </c>
      <c r="C18" s="27" t="s">
        <v>12</v>
      </c>
      <c r="D18" s="27" t="s">
        <v>13</v>
      </c>
      <c r="E18" s="27" t="s">
        <v>14</v>
      </c>
      <c r="F18" s="27" t="s">
        <v>15</v>
      </c>
      <c r="G18" s="27" t="s">
        <v>16</v>
      </c>
      <c r="I18" s="50"/>
    </row>
    <row r="19" spans="1:9" x14ac:dyDescent="0.45">
      <c r="A19" s="36" t="s">
        <v>39</v>
      </c>
      <c r="B19" s="31"/>
      <c r="C19" s="31"/>
      <c r="D19" s="31"/>
      <c r="E19" s="31"/>
      <c r="F19" s="31"/>
    </row>
    <row r="20" spans="1:9" x14ac:dyDescent="0.45">
      <c r="A20" s="36" t="s">
        <v>40</v>
      </c>
      <c r="B20" s="31">
        <v>13</v>
      </c>
      <c r="C20" s="31"/>
      <c r="D20" s="31"/>
      <c r="E20" s="31"/>
      <c r="F20" s="31"/>
    </row>
    <row r="21" spans="1:9" x14ac:dyDescent="0.45">
      <c r="A21" s="36" t="s">
        <v>41</v>
      </c>
      <c r="B21" s="31">
        <v>281</v>
      </c>
      <c r="C21" s="31">
        <v>280</v>
      </c>
      <c r="D21" s="31">
        <v>275</v>
      </c>
      <c r="E21" s="31">
        <v>270</v>
      </c>
      <c r="F21" s="31">
        <v>245</v>
      </c>
      <c r="G21" s="31">
        <v>204</v>
      </c>
    </row>
    <row r="22" spans="1:9" x14ac:dyDescent="0.45">
      <c r="A22" s="36" t="s">
        <v>42</v>
      </c>
      <c r="B22" s="18">
        <v>1</v>
      </c>
      <c r="C22" s="32"/>
      <c r="D22" s="32"/>
      <c r="E22" s="32"/>
      <c r="F22" s="32"/>
    </row>
    <row r="23" spans="1:9" s="41" customFormat="1" x14ac:dyDescent="0.45">
      <c r="A23" s="40" t="s">
        <v>43</v>
      </c>
      <c r="B23" s="55">
        <v>159</v>
      </c>
      <c r="C23" s="55">
        <v>191</v>
      </c>
      <c r="D23" s="55">
        <v>190</v>
      </c>
      <c r="E23" s="55">
        <v>161</v>
      </c>
      <c r="F23" s="55">
        <v>169</v>
      </c>
      <c r="G23" s="55">
        <v>148</v>
      </c>
      <c r="I23" s="52"/>
    </row>
    <row r="24" spans="1:9" s="17" customFormat="1" x14ac:dyDescent="0.45">
      <c r="A24" s="37" t="s">
        <v>50</v>
      </c>
      <c r="B24" s="43">
        <v>23</v>
      </c>
      <c r="C24" s="43">
        <v>59</v>
      </c>
      <c r="D24" s="43">
        <v>95</v>
      </c>
      <c r="E24" s="43">
        <v>193</v>
      </c>
      <c r="F24" s="43">
        <v>230</v>
      </c>
      <c r="G24" s="43">
        <v>404</v>
      </c>
      <c r="I24" s="50"/>
    </row>
    <row r="25" spans="1:9" x14ac:dyDescent="0.45">
      <c r="A25" s="36" t="s">
        <v>6</v>
      </c>
      <c r="B25" s="18">
        <f t="shared" ref="B25" si="2">SUM(B19:B24)</f>
        <v>477</v>
      </c>
      <c r="C25" s="18">
        <f t="shared" ref="C25" si="3">SUM(C19:C24)</f>
        <v>530</v>
      </c>
      <c r="D25" s="18">
        <f t="shared" ref="D25" si="4">SUM(D19:D24)</f>
        <v>560</v>
      </c>
      <c r="E25" s="18">
        <f t="shared" ref="E25" si="5">SUM(E19:E24)</f>
        <v>624</v>
      </c>
      <c r="F25" s="18">
        <f t="shared" ref="F25:G25" si="6">SUM(F19:F24)</f>
        <v>644</v>
      </c>
      <c r="G25" s="18">
        <f t="shared" si="6"/>
        <v>756</v>
      </c>
    </row>
    <row r="26" spans="1:9" s="33" customFormat="1" x14ac:dyDescent="0.45">
      <c r="A26" s="39" t="s">
        <v>44</v>
      </c>
      <c r="B26" s="34">
        <f t="shared" ref="B26" si="7">B25/1998</f>
        <v>0.23873873873873874</v>
      </c>
      <c r="C26" s="34">
        <f t="shared" ref="C26" si="8">C25/1998</f>
        <v>0.26526526526526528</v>
      </c>
      <c r="D26" s="34">
        <f t="shared" ref="D26" si="9">D25/1998</f>
        <v>0.28028028028028029</v>
      </c>
      <c r="E26" s="34">
        <f t="shared" ref="E26" si="10">E25/1998</f>
        <v>0.31231231231231232</v>
      </c>
      <c r="F26" s="34">
        <f t="shared" ref="F26:G26" si="11">F25/1998</f>
        <v>0.32232232232232233</v>
      </c>
      <c r="G26" s="34">
        <f t="shared" si="11"/>
        <v>0.3783783783783784</v>
      </c>
      <c r="I26" s="49"/>
    </row>
    <row r="29" spans="1:9" s="26" customFormat="1" ht="42.75" x14ac:dyDescent="0.45">
      <c r="A29" s="56"/>
      <c r="B29" s="45" t="s">
        <v>7</v>
      </c>
      <c r="C29" s="45" t="s">
        <v>8</v>
      </c>
      <c r="D29" s="45" t="s">
        <v>31</v>
      </c>
      <c r="E29" s="45" t="s">
        <v>32</v>
      </c>
      <c r="I29" s="49"/>
    </row>
    <row r="30" spans="1:9" x14ac:dyDescent="0.45">
      <c r="A30" s="46" t="s">
        <v>25</v>
      </c>
      <c r="B30" s="47">
        <v>176</v>
      </c>
      <c r="C30" s="47">
        <v>1091</v>
      </c>
      <c r="D30" s="47">
        <v>731</v>
      </c>
      <c r="E30" s="48">
        <f t="shared" ref="E30:E35" si="12">D30/SUM(B30:D30)</f>
        <v>0.36586586586586589</v>
      </c>
    </row>
    <row r="31" spans="1:9" x14ac:dyDescent="0.45">
      <c r="A31" s="46" t="s">
        <v>26</v>
      </c>
      <c r="B31" s="47">
        <v>197</v>
      </c>
      <c r="C31" s="47">
        <v>1042</v>
      </c>
      <c r="D31" s="47">
        <v>759</v>
      </c>
      <c r="E31" s="48">
        <f t="shared" si="12"/>
        <v>0.37987987987987987</v>
      </c>
    </row>
    <row r="32" spans="1:9" x14ac:dyDescent="0.45">
      <c r="A32" s="46" t="s">
        <v>27</v>
      </c>
      <c r="B32" s="47">
        <v>197</v>
      </c>
      <c r="C32" s="47">
        <v>1013</v>
      </c>
      <c r="D32" s="47">
        <v>788</v>
      </c>
      <c r="E32" s="48">
        <f t="shared" si="12"/>
        <v>0.39439439439439439</v>
      </c>
    </row>
    <row r="33" spans="1:5" x14ac:dyDescent="0.45">
      <c r="A33" s="46" t="s">
        <v>28</v>
      </c>
      <c r="B33" s="47">
        <v>200</v>
      </c>
      <c r="C33" s="47">
        <v>946</v>
      </c>
      <c r="D33" s="47">
        <v>852</v>
      </c>
      <c r="E33" s="48">
        <f t="shared" si="12"/>
        <v>0.42642642642642642</v>
      </c>
    </row>
    <row r="34" spans="1:5" x14ac:dyDescent="0.45">
      <c r="A34" s="46" t="s">
        <v>29</v>
      </c>
      <c r="B34" s="47">
        <v>242</v>
      </c>
      <c r="C34" s="47">
        <v>897</v>
      </c>
      <c r="D34" s="47">
        <v>859</v>
      </c>
      <c r="E34" s="48">
        <f t="shared" si="12"/>
        <v>0.42992992992992995</v>
      </c>
    </row>
    <row r="35" spans="1:5" x14ac:dyDescent="0.45">
      <c r="A35" s="46" t="s">
        <v>30</v>
      </c>
      <c r="B35" s="31">
        <v>218</v>
      </c>
      <c r="C35" s="31">
        <v>843</v>
      </c>
      <c r="D35" s="31">
        <v>937</v>
      </c>
      <c r="E35" s="48">
        <f t="shared" si="12"/>
        <v>0.46896896896896895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Age</vt:lpstr>
      <vt:lpstr>Marital Status</vt:lpstr>
      <vt:lpstr>Breadwinner</vt:lpstr>
      <vt:lpstr>Early births</vt:lpstr>
      <vt:lpstr>Missing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Joanna</dc:creator>
  <cp:lastModifiedBy>Joanna</cp:lastModifiedBy>
  <dcterms:created xsi:type="dcterms:W3CDTF">2019-02-19T19:17:16Z</dcterms:created>
  <dcterms:modified xsi:type="dcterms:W3CDTF">2019-02-26T20:48:59Z</dcterms:modified>
</cp:coreProperties>
</file>