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\EscuelaDeAnalistas\Excel-Esumer\"/>
    </mc:Choice>
  </mc:AlternateContent>
  <xr:revisionPtr revIDLastSave="0" documentId="8_{DC552D0C-6482-4642-8EDB-9D06F7941BE2}" xr6:coauthVersionLast="47" xr6:coauthVersionMax="47" xr10:uidLastSave="{00000000-0000-0000-0000-000000000000}"/>
  <bookViews>
    <workbookView xWindow="-120" yWindow="-120" windowWidth="24240" windowHeight="13140" activeTab="1" xr2:uid="{46364529-5369-424B-9D85-C2C14990D097}"/>
  </bookViews>
  <sheets>
    <sheet name="Ejercicio-5" sheetId="2" r:id="rId1"/>
    <sheet name="Datos-1" sheetId="3" r:id="rId2"/>
    <sheet name="Ejercicio-7" sheetId="1" r:id="rId3"/>
  </sheets>
  <externalReferences>
    <externalReference r:id="rId4"/>
  </externalReferences>
  <definedNames>
    <definedName name="__f" hidden="1">3</definedName>
    <definedName name="_f" hidden="1">3</definedName>
    <definedName name="_xlnm._FilterDatabase" localSheetId="0" hidden="1">'Ejercicio-5'!$A$6:$J$14</definedName>
    <definedName name="anscount" hidden="1">2</definedName>
    <definedName name="dfsdfdsf" hidden="1">#REF!</definedName>
    <definedName name="ff" hidden="1">2</definedName>
    <definedName name="limcount" hidden="1">3</definedName>
    <definedName name="lopu" hidden="1">2</definedName>
    <definedName name="lplp" hidden="1">3</definedName>
    <definedName name="lstCargos">#REF!</definedName>
    <definedName name="sencount" hidden="1">1</definedName>
    <definedName name="sgsdg" hidden="1">#REF!</definedName>
    <definedName name="solver" hidden="1">#REF!</definedName>
    <definedName name="solver_cvg" localSheetId="2" hidden="1">"0,0001"</definedName>
    <definedName name="solver_drv" localSheetId="2" hidden="1">1</definedName>
    <definedName name="solver_drv" hidden="1">1</definedName>
    <definedName name="solver_eng" localSheetId="2" hidden="1">1</definedName>
    <definedName name="solver_est" localSheetId="2" hidden="1">1</definedName>
    <definedName name="solver_est" hidden="1">1</definedName>
    <definedName name="solver_itr" localSheetId="2" hidden="1">2147483647</definedName>
    <definedName name="solver_itr" hidden="1">100</definedName>
    <definedName name="solver_lhs1" localSheetId="2" hidden="1">'Ejercicio-7'!$E$21</definedName>
    <definedName name="solver_lhs2" localSheetId="2" hidden="1">'Ejercicio-7'!$E$21</definedName>
    <definedName name="solver_lhs3" localSheetId="2" hidden="1">'Ejercicio-7'!$E$15</definedName>
    <definedName name="solver_lhs4" hidden="1">#REF!</definedName>
    <definedName name="solver_lhs5" hidden="1">#REF!</definedName>
    <definedName name="solver_lhs6" hidden="1">#REF!</definedName>
    <definedName name="solver_lhs7" hidden="1">#REF!</definedName>
    <definedName name="solver_lhs8" hidden="1">#REF!</definedName>
    <definedName name="solver_mip" localSheetId="2" hidden="1">2147483647</definedName>
    <definedName name="solver_mni" localSheetId="2" hidden="1">30</definedName>
    <definedName name="solver_mrt" localSheetId="2" hidden="1">"0,075"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nwt" hidden="1">1</definedName>
    <definedName name="solver_oldobj" hidden="1">0.1644</definedName>
    <definedName name="solver_pre" localSheetId="2" hidden="1">"0,000001"</definedName>
    <definedName name="solver_pre" hidden="1">0.000001</definedName>
    <definedName name="solver_rbv" localSheetId="2" hidden="1">1</definedName>
    <definedName name="solver_rel1" localSheetId="2" hidden="1">1</definedName>
    <definedName name="solver_rel1" hidden="1">3</definedName>
    <definedName name="solver_rel2" localSheetId="2" hidden="1">3</definedName>
    <definedName name="solver_rel3" localSheetId="2" hidden="1">3</definedName>
    <definedName name="solver_rel4" hidden="1">3</definedName>
    <definedName name="solver_rel5" hidden="1">3</definedName>
    <definedName name="solver_rel6" hidden="1">3</definedName>
    <definedName name="solver_rel7" hidden="1">3</definedName>
    <definedName name="solver_rel8" hidden="1">3</definedName>
    <definedName name="solver_rhs1" localSheetId="2" hidden="1">'Ejercicio-7'!$E$21</definedName>
    <definedName name="solver_rhs2" localSheetId="2" hidden="1">9000000</definedName>
    <definedName name="solver_rhs3" localSheetId="2" hidden="1">42000000</definedName>
    <definedName name="solver_rhs4" hidden="1">100000</definedName>
    <definedName name="solver_rhs5" hidden="1">0</definedName>
    <definedName name="solver_rhs6" hidden="1">0</definedName>
    <definedName name="solver_rhs7" hidden="1">0</definedName>
    <definedName name="solver_rhs8" hidden="1">100000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im" hidden="1">100</definedName>
    <definedName name="solver_tmp" hidden="1">0</definedName>
    <definedName name="solver_tol" localSheetId="2" hidden="1">0.01</definedName>
    <definedName name="solver_tol" hidden="1">0.05</definedName>
    <definedName name="solver_typ" localSheetId="2" hidden="1">1</definedName>
    <definedName name="solver_val" localSheetId="2" hidden="1">0</definedName>
    <definedName name="solver_ver" localSheetId="2" hidden="1">3</definedName>
    <definedName name="solver8" hidden="1">#REF!</definedName>
    <definedName name="TablaDeDatos">[1]!Tabla1[#All]</definedName>
    <definedName name="valid" hidden="1">#REF!</definedName>
    <definedName name="yg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  <c r="G14" i="2" s="1"/>
  <c r="B14" i="2"/>
  <c r="F13" i="2"/>
  <c r="G13" i="2" s="1"/>
  <c r="B13" i="2"/>
  <c r="F12" i="2"/>
  <c r="G12" i="2" s="1"/>
  <c r="B12" i="2"/>
  <c r="F11" i="2"/>
  <c r="G11" i="2" s="1"/>
  <c r="B11" i="2"/>
  <c r="F10" i="2"/>
  <c r="G10" i="2" s="1"/>
  <c r="B10" i="2"/>
  <c r="F9" i="2"/>
  <c r="G9" i="2" s="1"/>
  <c r="B9" i="2"/>
  <c r="F8" i="2"/>
  <c r="G8" i="2" s="1"/>
  <c r="B8" i="2"/>
  <c r="F7" i="2"/>
  <c r="F15" i="2" s="1"/>
  <c r="B7" i="2"/>
  <c r="E28" i="1"/>
  <c r="C28" i="1"/>
  <c r="B28" i="1"/>
  <c r="D27" i="1"/>
  <c r="F27" i="1" s="1"/>
  <c r="F26" i="1"/>
  <c r="D26" i="1"/>
  <c r="D25" i="1"/>
  <c r="F25" i="1" s="1"/>
  <c r="F24" i="1"/>
  <c r="D24" i="1"/>
  <c r="D23" i="1"/>
  <c r="F23" i="1" s="1"/>
  <c r="F22" i="1"/>
  <c r="D22" i="1"/>
  <c r="D21" i="1"/>
  <c r="F21" i="1" s="1"/>
  <c r="F20" i="1"/>
  <c r="D20" i="1"/>
  <c r="D19" i="1"/>
  <c r="F19" i="1" s="1"/>
  <c r="F18" i="1"/>
  <c r="D18" i="1"/>
  <c r="D17" i="1"/>
  <c r="F17" i="1" s="1"/>
  <c r="F16" i="1"/>
  <c r="D16" i="1"/>
  <c r="D15" i="1"/>
  <c r="F15" i="1" s="1"/>
  <c r="F14" i="1"/>
  <c r="D14" i="1"/>
  <c r="D13" i="1"/>
  <c r="F13" i="1" s="1"/>
  <c r="F12" i="1"/>
  <c r="D12" i="1"/>
  <c r="D11" i="1"/>
  <c r="F11" i="1" s="1"/>
  <c r="F10" i="1"/>
  <c r="D10" i="1"/>
  <c r="H11" i="2" l="1"/>
  <c r="I11" i="2" s="1"/>
  <c r="H9" i="2"/>
  <c r="H13" i="2"/>
  <c r="I13" i="2" s="1"/>
  <c r="J13" i="2" s="1"/>
  <c r="H8" i="2"/>
  <c r="H10" i="2"/>
  <c r="I10" i="2" s="1"/>
  <c r="J10" i="2" s="1"/>
  <c r="H12" i="2"/>
  <c r="I12" i="2" s="1"/>
  <c r="J12" i="2" s="1"/>
  <c r="H14" i="2"/>
  <c r="I14" i="2" s="1"/>
  <c r="G7" i="2"/>
  <c r="I9" i="2" l="1"/>
  <c r="J9" i="2" s="1"/>
  <c r="J14" i="2"/>
  <c r="I8" i="2"/>
  <c r="J8" i="2" s="1"/>
  <c r="J11" i="2"/>
  <c r="H7" i="2"/>
  <c r="H15" i="2" s="1"/>
  <c r="G15" i="2"/>
  <c r="I7" i="2" l="1"/>
  <c r="I15" i="2" s="1"/>
  <c r="J7" i="2"/>
  <c r="J15" i="2" s="1"/>
</calcChain>
</file>

<file path=xl/sharedStrings.xml><?xml version="1.0" encoding="utf-8"?>
<sst xmlns="http://schemas.openxmlformats.org/spreadsheetml/2006/main" count="74" uniqueCount="62">
  <si>
    <t>Caso</t>
  </si>
  <si>
    <t>Solucionar de acuerdo a lo requerido:</t>
  </si>
  <si>
    <t>No.</t>
  </si>
  <si>
    <t>Necesidades</t>
  </si>
  <si>
    <t>Calcule el % de cumplimiento, tenga en cuenta que pueden haber cuentas sin Presupuesto.  Debe aparecer un mensaje "Sin presupuesto" en caso de serlo. Utilice la función Si.Error.</t>
  </si>
  <si>
    <t>Darle formato condicional a la columna de Cumplimiento con íconos (rombo, triángulo, círculo) de tal manera que se pueda visualizar rapidamente y graficamente el estado de la cuenta. Rojo cuando el cumplimiento del presupuesto es mayor o igual a 80%, amarillo cuando sea mayor o igual a 35 y menor que 80, verde cuando sea menor a 35.</t>
  </si>
  <si>
    <t>A la columna Estado Actual debe avaluar con la Función =SI, para que aparezca un mensaje en la celda que diga si el presupuesto está por encima o está dentro del presupuesto.  Darle formato condicional de Fondo negro y letra blanca si el presupuesto está por encima.</t>
  </si>
  <si>
    <t>TECNOLOGÍA DE LA INFORMACIÓN</t>
  </si>
  <si>
    <t>RESUMEN ACUMULADO A JULIO</t>
  </si>
  <si>
    <t>CUENTA CONTABLE</t>
  </si>
  <si>
    <t>PRESUPUESTO ACUM. A JULIO</t>
  </si>
  <si>
    <t>EJECUCIÓN</t>
  </si>
  <si>
    <t>% CUMPLIMIENTO</t>
  </si>
  <si>
    <t>PRESUPUESTO POR EJECUTAR A DIC.</t>
  </si>
  <si>
    <t>ESTADO ACTUAL</t>
  </si>
  <si>
    <t>CELULARES</t>
  </si>
  <si>
    <t>TAXIS Y BUSES</t>
  </si>
  <si>
    <t>UTILES Y PAPELERIA</t>
  </si>
  <si>
    <t>CASINO Y RESTAURANTE</t>
  </si>
  <si>
    <t>AFILIACIONES Y SOSTENIMIENTO</t>
  </si>
  <si>
    <t>ASESORIA TECNICA</t>
  </si>
  <si>
    <t>TELEFONO</t>
  </si>
  <si>
    <t>INTERNET</t>
  </si>
  <si>
    <t>EQUIPO DE COMPUTACION Y COMUNICACIÓN ADMON</t>
  </si>
  <si>
    <t>EQUIPO DE COMPUTACION Y COMUNICACION GTO</t>
  </si>
  <si>
    <t>ASISTENCIA TECNICA</t>
  </si>
  <si>
    <t>PLANTA TELEFONICA SIEMENS</t>
  </si>
  <si>
    <t>HORAS EXTRAS Y RECARGOS</t>
  </si>
  <si>
    <t>LICENCIAS PARA SOFTWARE</t>
  </si>
  <si>
    <t>TRANSPORTE FLETES Y ACARREOS</t>
  </si>
  <si>
    <t>FOTOCOPIAS</t>
  </si>
  <si>
    <t>ELEMENTOS DE ASEO</t>
  </si>
  <si>
    <t>ALQUILER DE EQUIPOS COMUNICACIÓN Y COMPUTO</t>
  </si>
  <si>
    <t>Total Ejecutado</t>
  </si>
  <si>
    <r>
      <t xml:space="preserve">Complete el cuadro solicitado, utilizando la información de la hoja </t>
    </r>
    <r>
      <rPr>
        <b/>
        <sz val="12"/>
        <color theme="1"/>
        <rFont val="Calibri"/>
        <family val="2"/>
        <scheme val="minor"/>
      </rPr>
      <t>Datos-1</t>
    </r>
  </si>
  <si>
    <t>Tenga en cuenta algunas indicaciones en la parte inferior de la hoja.</t>
  </si>
  <si>
    <t>CODIGO</t>
  </si>
  <si>
    <t>LUGAR</t>
  </si>
  <si>
    <t>NRO. PERSONAS</t>
  </si>
  <si>
    <t>NRO. NOCHES</t>
  </si>
  <si>
    <t>PLAN</t>
  </si>
  <si>
    <t>VALOR PERSONA</t>
  </si>
  <si>
    <t>VALOR BRUTO</t>
  </si>
  <si>
    <t>DESCUENTO EN $</t>
  </si>
  <si>
    <t xml:space="preserve">IVA </t>
  </si>
  <si>
    <t>VALOR TOTAL</t>
  </si>
  <si>
    <t>A101</t>
  </si>
  <si>
    <t>PLAN A</t>
  </si>
  <si>
    <t>A102</t>
  </si>
  <si>
    <t>PLAN C</t>
  </si>
  <si>
    <t>A103</t>
  </si>
  <si>
    <t xml:space="preserve">PLAN B </t>
  </si>
  <si>
    <t>TOTALES:</t>
  </si>
  <si>
    <r>
      <rPr>
        <u/>
        <sz val="10"/>
        <rFont val="Arial"/>
        <family val="2"/>
      </rPr>
      <t>Lugar</t>
    </r>
    <r>
      <rPr>
        <sz val="10"/>
        <rFont val="Arial"/>
        <family val="2"/>
      </rPr>
      <t>: Realice la fórmula para traer el sitio correspondiente de acuerdo al número que se digite en la columna Código.</t>
    </r>
  </si>
  <si>
    <r>
      <rPr>
        <u/>
        <sz val="10"/>
        <rFont val="Arial"/>
        <family val="2"/>
      </rPr>
      <t>Valor persona</t>
    </r>
    <r>
      <rPr>
        <sz val="10"/>
        <rFont val="Arial"/>
        <family val="2"/>
      </rPr>
      <t>: Traer el valor de acuerdo al plan  y al lugar (utilizar =si y =buscarv) o en su defecto Buscarh</t>
    </r>
  </si>
  <si>
    <r>
      <rPr>
        <u/>
        <sz val="10"/>
        <rFont val="Arial"/>
        <family val="2"/>
      </rPr>
      <t>Descuento</t>
    </r>
    <r>
      <rPr>
        <sz val="10"/>
        <rFont val="Arial"/>
        <family val="2"/>
      </rPr>
      <t>:Si el plan es A y el número de personas es mayor o igual a 5 y menor o igual a 10 se da en 13% sobre el valor bruto, si el plan es B y el nro. de personas es igual o mayor a 10 se da el 20%.</t>
    </r>
  </si>
  <si>
    <r>
      <rPr>
        <u/>
        <sz val="10"/>
        <rFont val="Arial"/>
        <family val="2"/>
      </rPr>
      <t>Totales</t>
    </r>
    <r>
      <rPr>
        <sz val="10"/>
        <rFont val="Arial"/>
        <family val="2"/>
      </rPr>
      <t>: Calcule los totales utilizando la función subtotales, de tal manera que se actualicen cuando filtre.  Para la columna Valor Persona con el promedio y para las otras con la función suma.</t>
    </r>
  </si>
  <si>
    <t>A100</t>
  </si>
  <si>
    <t>CARTAGENA</t>
  </si>
  <si>
    <t>SANTA MARTA</t>
  </si>
  <si>
    <t>SAN ANDRES</t>
  </si>
  <si>
    <t>ARUBA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</si>
</sst>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4" formatCode="_-&quot;$&quot;\ * #,##0.00_-;\-&quot;$&quot;\ * #,##0.00_-;_-&quot;$&quot;\ * &quot;-&quot;??_-;_-@_-"/>
    <numFmt numFmtId="164" formatCode="_-&quot;$&quot;* #,##0_-;\-&quot;$&quot;* #,##0_-;_-&quot;$&quot;* &quot;-&quot;_-;_-@_-"/>
    <numFmt numFmtId="165" formatCode="_-[$$-409]* #,##0.00_ ;_-[$$-409]* \-#,##0.00\ ;_-[$$-409]* &quot;-&quot;??_ ;_-@_ "/>
    <numFmt numFmtId="166" formatCode="_(&quot;C$&quot;* #,##0.00_);_(&quot;C$&quot;* \(#,##0.00\);_(&quot;C$&quot;* &quot;-&quot;??_);_(@_)"/>
    <numFmt numFmtId="167" formatCode="_-[$$-240A]\ * #,##0.00_-;\-[$$-240A]\ * #,##0.00_-;_-[$$-240A]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indexed="64"/>
      </top>
      <bottom style="thin">
        <color rgb="FFFFFFFF"/>
      </bottom>
      <diagonal/>
    </border>
    <border>
      <left/>
      <right/>
      <top style="thin">
        <color indexed="64"/>
      </top>
      <bottom style="thin">
        <color rgb="FFFFFFFF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8">
    <xf numFmtId="0" fontId="0" fillId="0" borderId="0"/>
    <xf numFmtId="41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</cellStyleXfs>
  <cellXfs count="62">
    <xf numFmtId="0" fontId="0" fillId="0" borderId="0" xfId="0"/>
    <xf numFmtId="0" fontId="5" fillId="2" borderId="1" xfId="0" applyFont="1" applyFill="1" applyBorder="1" applyAlignment="1">
      <alignment horizontal="center"/>
    </xf>
    <xf numFmtId="0" fontId="6" fillId="0" borderId="1" xfId="0" applyFont="1" applyBorder="1"/>
    <xf numFmtId="0" fontId="7" fillId="0" borderId="2" xfId="0" applyFont="1" applyBorder="1"/>
    <xf numFmtId="0" fontId="0" fillId="0" borderId="3" xfId="0" applyBorder="1"/>
    <xf numFmtId="0" fontId="1" fillId="0" borderId="0" xfId="2"/>
    <xf numFmtId="0" fontId="4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1" fillId="3" borderId="6" xfId="2" applyFill="1" applyBorder="1" applyAlignment="1">
      <alignment horizontal="left" wrapText="1"/>
    </xf>
    <xf numFmtId="0" fontId="1" fillId="3" borderId="7" xfId="2" applyFill="1" applyBorder="1" applyAlignment="1">
      <alignment horizontal="left" wrapText="1"/>
    </xf>
    <xf numFmtId="0" fontId="8" fillId="0" borderId="0" xfId="2" applyFont="1" applyAlignment="1">
      <alignment horizontal="center"/>
    </xf>
    <xf numFmtId="0" fontId="9" fillId="4" borderId="0" xfId="2" applyFont="1" applyFill="1" applyAlignment="1">
      <alignment horizontal="center"/>
    </xf>
    <xf numFmtId="0" fontId="2" fillId="5" borderId="8" xfId="2" applyFont="1" applyFill="1" applyBorder="1" applyAlignment="1">
      <alignment horizontal="center" vertical="center"/>
    </xf>
    <xf numFmtId="0" fontId="2" fillId="5" borderId="9" xfId="2" applyFont="1" applyFill="1" applyBorder="1" applyAlignment="1">
      <alignment horizontal="center" vertical="center" wrapText="1"/>
    </xf>
    <xf numFmtId="0" fontId="2" fillId="5" borderId="9" xfId="2" applyFont="1" applyFill="1" applyBorder="1" applyAlignment="1">
      <alignment horizontal="center" vertical="center"/>
    </xf>
    <xf numFmtId="0" fontId="2" fillId="5" borderId="10" xfId="2" applyFont="1" applyFill="1" applyBorder="1" applyAlignment="1">
      <alignment horizontal="center" vertical="center"/>
    </xf>
    <xf numFmtId="0" fontId="1" fillId="0" borderId="0" xfId="2" applyAlignment="1">
      <alignment vertical="top"/>
    </xf>
    <xf numFmtId="0" fontId="1" fillId="0" borderId="5" xfId="2" applyBorder="1"/>
    <xf numFmtId="164" fontId="0" fillId="0" borderId="5" xfId="3" applyFont="1" applyBorder="1"/>
    <xf numFmtId="10" fontId="0" fillId="0" borderId="5" xfId="4" applyNumberFormat="1" applyFont="1" applyBorder="1"/>
    <xf numFmtId="0" fontId="1" fillId="0" borderId="0" xfId="2" applyAlignment="1">
      <alignment vertical="top" wrapText="1"/>
    </xf>
    <xf numFmtId="0" fontId="1" fillId="0" borderId="4" xfId="2" applyBorder="1" applyAlignment="1">
      <alignment vertical="top" wrapText="1"/>
    </xf>
    <xf numFmtId="0" fontId="2" fillId="5" borderId="5" xfId="2" applyFont="1" applyFill="1" applyBorder="1"/>
    <xf numFmtId="164" fontId="3" fillId="0" borderId="5" xfId="2" applyNumberFormat="1" applyFont="1" applyBorder="1"/>
    <xf numFmtId="9" fontId="11" fillId="0" borderId="5" xfId="4" applyFont="1" applyBorder="1"/>
    <xf numFmtId="0" fontId="12" fillId="0" borderId="0" xfId="5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/>
    </xf>
    <xf numFmtId="0" fontId="7" fillId="3" borderId="2" xfId="0" applyFont="1" applyFill="1" applyBorder="1" applyAlignment="1">
      <alignment wrapText="1"/>
    </xf>
    <xf numFmtId="0" fontId="0" fillId="3" borderId="3" xfId="0" applyFill="1" applyBorder="1"/>
    <xf numFmtId="0" fontId="7" fillId="3" borderId="1" xfId="0" applyFont="1" applyFill="1" applyBorder="1"/>
    <xf numFmtId="0" fontId="7" fillId="3" borderId="2" xfId="0" applyFont="1" applyFill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/>
    <xf numFmtId="0" fontId="2" fillId="6" borderId="12" xfId="0" applyFont="1" applyFill="1" applyBorder="1" applyAlignment="1">
      <alignment horizontal="center" vertical="center"/>
    </xf>
    <xf numFmtId="0" fontId="12" fillId="0" borderId="5" xfId="5" applyBorder="1"/>
    <xf numFmtId="0" fontId="12" fillId="7" borderId="5" xfId="5" applyFill="1" applyBorder="1"/>
    <xf numFmtId="41" fontId="12" fillId="7" borderId="5" xfId="1" applyFont="1" applyFill="1" applyBorder="1"/>
    <xf numFmtId="164" fontId="0" fillId="7" borderId="5" xfId="6" applyFont="1" applyFill="1" applyBorder="1"/>
    <xf numFmtId="44" fontId="12" fillId="7" borderId="5" xfId="5" applyNumberFormat="1" applyFill="1" applyBorder="1"/>
    <xf numFmtId="0" fontId="2" fillId="6" borderId="13" xfId="0" applyFont="1" applyFill="1" applyBorder="1" applyAlignment="1">
      <alignment horizontal="right" vertical="center"/>
    </xf>
    <xf numFmtId="0" fontId="2" fillId="6" borderId="14" xfId="0" applyFont="1" applyFill="1" applyBorder="1" applyAlignment="1">
      <alignment horizontal="right" vertical="center"/>
    </xf>
    <xf numFmtId="41" fontId="2" fillId="6" borderId="12" xfId="1" applyFont="1" applyFill="1" applyBorder="1" applyAlignment="1">
      <alignment horizontal="right" vertical="center"/>
    </xf>
    <xf numFmtId="164" fontId="12" fillId="0" borderId="0" xfId="5" applyNumberFormat="1"/>
    <xf numFmtId="0" fontId="12" fillId="8" borderId="0" xfId="5" applyFill="1"/>
    <xf numFmtId="0" fontId="12" fillId="0" borderId="15" xfId="5" applyBorder="1" applyAlignment="1">
      <alignment horizontal="center"/>
    </xf>
    <xf numFmtId="0" fontId="12" fillId="0" borderId="16" xfId="5" applyBorder="1"/>
    <xf numFmtId="165" fontId="12" fillId="0" borderId="16" xfId="5" applyNumberFormat="1" applyBorder="1"/>
    <xf numFmtId="167" fontId="12" fillId="0" borderId="16" xfId="7" applyNumberFormat="1" applyFont="1" applyFill="1" applyBorder="1"/>
    <xf numFmtId="167" fontId="12" fillId="0" borderId="17" xfId="7" applyNumberFormat="1" applyFont="1" applyFill="1" applyBorder="1"/>
    <xf numFmtId="165" fontId="12" fillId="0" borderId="5" xfId="5" applyNumberFormat="1" applyBorder="1"/>
    <xf numFmtId="167" fontId="12" fillId="0" borderId="5" xfId="7" applyNumberFormat="1" applyFont="1" applyFill="1" applyBorder="1"/>
    <xf numFmtId="167" fontId="12" fillId="0" borderId="18" xfId="7" applyNumberFormat="1" applyFont="1" applyFill="1" applyBorder="1"/>
    <xf numFmtId="0" fontId="12" fillId="0" borderId="19" xfId="5" applyBorder="1"/>
    <xf numFmtId="165" fontId="12" fillId="0" borderId="19" xfId="5" applyNumberFormat="1" applyBorder="1"/>
    <xf numFmtId="167" fontId="12" fillId="0" borderId="19" xfId="7" applyNumberFormat="1" applyFont="1" applyFill="1" applyBorder="1"/>
    <xf numFmtId="167" fontId="12" fillId="0" borderId="20" xfId="7" applyNumberFormat="1" applyFont="1" applyFill="1" applyBorder="1"/>
  </cellXfs>
  <cellStyles count="8">
    <cellStyle name="Millares [0]" xfId="1" builtinId="6"/>
    <cellStyle name="Moneda [0] 2" xfId="6" xr:uid="{F7D63B81-50D1-4C71-ACF0-CB848548AC04}"/>
    <cellStyle name="Moneda [0] 2 2" xfId="3" xr:uid="{D58CE88A-4464-4CB5-8DB8-6F43F2B80C70}"/>
    <cellStyle name="Moneda 2" xfId="7" xr:uid="{1680CC04-E2E2-4027-95D6-6B822FF49F34}"/>
    <cellStyle name="Normal" xfId="0" builtinId="0"/>
    <cellStyle name="Normal 2" xfId="5" xr:uid="{3A084061-7D11-45A1-A44D-0C0EA3E7AB7C}"/>
    <cellStyle name="Normal 2 2" xfId="2" xr:uid="{B0CE0CDF-8246-44FE-B314-B58A3D1C71CF}"/>
    <cellStyle name="Porcentaje 2" xfId="4" xr:uid="{9915589F-502A-418B-9B43-65D52AAB2B8D}"/>
  </cellStyles>
  <dxfs count="1"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&#225;ctica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rcicio-1"/>
      <sheetName val="Ejercicio-2"/>
      <sheetName val="Ejercicio-3"/>
      <sheetName val="Ejercicio-4"/>
      <sheetName val="Ejercicio-5"/>
      <sheetName val="Datos-1"/>
      <sheetName val="Ejercicio-6"/>
      <sheetName val="Datos-2"/>
      <sheetName val="Ejercicio-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2879-4AFB-488D-8275-B6FE5A469674}">
  <sheetPr>
    <tabColor rgb="FF00B050"/>
  </sheetPr>
  <dimension ref="A1:J20"/>
  <sheetViews>
    <sheetView topLeftCell="A4" zoomScale="110" zoomScaleNormal="110" workbookViewId="0">
      <selection activeCell="F7" sqref="F7:F9"/>
    </sheetView>
  </sheetViews>
  <sheetFormatPr baseColWidth="10" defaultColWidth="18.140625" defaultRowHeight="12.75" x14ac:dyDescent="0.2"/>
  <cols>
    <col min="1" max="1" width="11.42578125" style="27" customWidth="1"/>
    <col min="2" max="2" width="24.42578125" style="27" customWidth="1"/>
    <col min="3" max="3" width="17.28515625" style="27" bestFit="1" customWidth="1"/>
    <col min="4" max="4" width="14.85546875" style="27" bestFit="1" customWidth="1"/>
    <col min="5" max="5" width="17" style="27" customWidth="1"/>
    <col min="6" max="8" width="18.140625" style="27"/>
    <col min="9" max="9" width="13.140625" style="27" bestFit="1" customWidth="1"/>
    <col min="10" max="16384" width="18.140625" style="27"/>
  </cols>
  <sheetData>
    <row r="1" spans="1:10" ht="15.75" x14ac:dyDescent="0.25">
      <c r="A1" s="1" t="s">
        <v>0</v>
      </c>
      <c r="B1" s="2" t="s">
        <v>1</v>
      </c>
      <c r="C1" s="3"/>
      <c r="D1" s="3"/>
      <c r="E1" s="3"/>
      <c r="F1" s="4"/>
    </row>
    <row r="2" spans="1:10" ht="15" x14ac:dyDescent="0.25">
      <c r="A2" s="6" t="s">
        <v>2</v>
      </c>
      <c r="B2" s="28" t="s">
        <v>3</v>
      </c>
      <c r="C2" s="29"/>
      <c r="D2" s="29"/>
      <c r="E2" s="29"/>
      <c r="F2" s="30"/>
    </row>
    <row r="3" spans="1:10" ht="15.75" x14ac:dyDescent="0.25">
      <c r="A3" s="31">
        <v>1</v>
      </c>
      <c r="B3" s="32" t="s">
        <v>34</v>
      </c>
      <c r="C3" s="33"/>
      <c r="D3" s="33"/>
      <c r="E3" s="33"/>
      <c r="F3" s="34"/>
    </row>
    <row r="4" spans="1:10" ht="15.75" x14ac:dyDescent="0.25">
      <c r="A4" s="31"/>
      <c r="B4" s="35" t="s">
        <v>35</v>
      </c>
      <c r="C4" s="36"/>
      <c r="D4" s="36"/>
      <c r="E4" s="36"/>
      <c r="F4" s="34"/>
    </row>
    <row r="5" spans="1:10" ht="15.75" x14ac:dyDescent="0.25">
      <c r="A5" s="37"/>
      <c r="B5" s="38"/>
      <c r="C5" s="3"/>
      <c r="D5" s="3"/>
      <c r="E5" s="3"/>
      <c r="F5" s="4"/>
    </row>
    <row r="6" spans="1:10" ht="15" x14ac:dyDescent="0.2">
      <c r="A6" s="39" t="s">
        <v>36</v>
      </c>
      <c r="B6" s="39" t="s">
        <v>37</v>
      </c>
      <c r="C6" s="39" t="s">
        <v>38</v>
      </c>
      <c r="D6" s="39" t="s">
        <v>39</v>
      </c>
      <c r="E6" s="39" t="s">
        <v>40</v>
      </c>
      <c r="F6" s="39" t="s">
        <v>41</v>
      </c>
      <c r="G6" s="39" t="s">
        <v>42</v>
      </c>
      <c r="H6" s="39" t="s">
        <v>43</v>
      </c>
      <c r="I6" s="39" t="s">
        <v>44</v>
      </c>
      <c r="J6" s="39" t="s">
        <v>45</v>
      </c>
    </row>
    <row r="7" spans="1:10" ht="15" x14ac:dyDescent="0.25">
      <c r="A7" s="40" t="s">
        <v>46</v>
      </c>
      <c r="B7" s="41" t="str">
        <f>IFERROR(VLOOKUP(A7,'Datos-1'!$A$2:$E$5,2,FALSE),"")</f>
        <v>SANTA MARTA</v>
      </c>
      <c r="C7" s="40">
        <v>10</v>
      </c>
      <c r="D7" s="40">
        <v>5</v>
      </c>
      <c r="E7" s="40" t="s">
        <v>47</v>
      </c>
      <c r="F7" s="42">
        <f>IFERROR(HLOOKUP(E7,'Datos-1'!$C$1:$E$5,MATCH(A7,'Datos-1'!$A$1:$A$5,0),FALSE),0)</f>
        <v>120000</v>
      </c>
      <c r="G7" s="43">
        <f>C7*F7</f>
        <v>1200000</v>
      </c>
      <c r="H7" s="44">
        <f>IF(AND(TRIM(E7)="PLAN A",C7&gt;=5,C7&lt;=10),0.13,IF(AND(TRIM(E7)="PLAN B",C7&gt;=10),0.2,0)) * G7</f>
        <v>156000</v>
      </c>
      <c r="I7" s="44">
        <f>(G7-H7)*0.19</f>
        <v>198360</v>
      </c>
      <c r="J7" s="44">
        <f>G7-H7+I7</f>
        <v>1242360</v>
      </c>
    </row>
    <row r="8" spans="1:10" ht="15" x14ac:dyDescent="0.25">
      <c r="A8" s="40" t="s">
        <v>48</v>
      </c>
      <c r="B8" s="41" t="str">
        <f>IFERROR(VLOOKUP(A8,'Datos-1'!$A$2:$E$5,2,FALSE),"")</f>
        <v>SAN ANDRES</v>
      </c>
      <c r="C8" s="40">
        <v>4</v>
      </c>
      <c r="D8" s="40">
        <v>4</v>
      </c>
      <c r="E8" s="40" t="s">
        <v>49</v>
      </c>
      <c r="F8" s="42">
        <f>IFERROR(HLOOKUP(E8,'Datos-1'!$C$1:$E$5,MATCH(A8,'Datos-1'!$A$1:$A$5,0),FALSE),0)</f>
        <v>130000</v>
      </c>
      <c r="G8" s="43">
        <f>C8*F8</f>
        <v>520000</v>
      </c>
      <c r="H8" s="44">
        <f t="shared" ref="H8:H9" si="0">IF(AND(TRIM(E8)="PLAN A",C8&gt;=5,C8&lt;=10),0.13,IF(AND(TRIM(E8)="PLAN B",C8&gt;=10),0.2,0)) * G8</f>
        <v>0</v>
      </c>
      <c r="I8" s="44">
        <f>(G8-H8)*0.19</f>
        <v>98800</v>
      </c>
      <c r="J8" s="44">
        <f>G8-H8+I8</f>
        <v>618800</v>
      </c>
    </row>
    <row r="9" spans="1:10" ht="15" x14ac:dyDescent="0.25">
      <c r="A9" s="40" t="s">
        <v>50</v>
      </c>
      <c r="B9" s="41" t="str">
        <f>IFERROR(VLOOKUP(A9,'Datos-1'!$A$2:$E$5,2,FALSE),"")</f>
        <v>ARUBA</v>
      </c>
      <c r="C9" s="40">
        <v>12</v>
      </c>
      <c r="D9" s="40">
        <v>3</v>
      </c>
      <c r="E9" s="40" t="s">
        <v>51</v>
      </c>
      <c r="F9" s="42">
        <f>IFERROR(HLOOKUP(E9,'Datos-1'!$C$1:$E$5,MATCH(A9,'Datos-1'!$A$1:$A$5,0),FALSE),0)</f>
        <v>230000</v>
      </c>
      <c r="G9" s="43">
        <f t="shared" ref="G9:G14" si="1">C9*F9</f>
        <v>2760000</v>
      </c>
      <c r="H9" s="44">
        <f t="shared" si="0"/>
        <v>552000</v>
      </c>
      <c r="I9" s="44">
        <f t="shared" ref="I9:I14" si="2">(G9-H9)*0.19</f>
        <v>419520</v>
      </c>
      <c r="J9" s="44">
        <f t="shared" ref="J9:J14" si="3">G9-H9+I9</f>
        <v>2627520</v>
      </c>
    </row>
    <row r="10" spans="1:10" ht="15" x14ac:dyDescent="0.25">
      <c r="A10" s="40"/>
      <c r="B10" s="41" t="str">
        <f>IFERROR(VLOOKUP(A10,'Datos-1'!$A$2:$E$5,2,FALSE),"")</f>
        <v/>
      </c>
      <c r="C10" s="40">
        <v>7</v>
      </c>
      <c r="D10" s="40">
        <v>3</v>
      </c>
      <c r="E10" s="40"/>
      <c r="F10" s="41">
        <f>IFERROR(HLOOKUP(E10,'Datos-1'!$C$1:$E$5,MATCH(A10,'Datos-1'!$A$1:$A$5,0),FALSE),0)</f>
        <v>0</v>
      </c>
      <c r="G10" s="43">
        <f t="shared" si="1"/>
        <v>0</v>
      </c>
      <c r="H10" s="44">
        <f t="shared" ref="H10:H14" si="4">IF(AND(E10="PLAN A",C10&gt;=5),0.13,IF(AND(TRIM(E10)="PLAN B",C10&gt;=10),0.2,0)) * G10</f>
        <v>0</v>
      </c>
      <c r="I10" s="44">
        <f t="shared" si="2"/>
        <v>0</v>
      </c>
      <c r="J10" s="44">
        <f t="shared" si="3"/>
        <v>0</v>
      </c>
    </row>
    <row r="11" spans="1:10" ht="15" x14ac:dyDescent="0.25">
      <c r="A11" s="40"/>
      <c r="B11" s="41" t="str">
        <f>IFERROR(VLOOKUP(A11,'Datos-1'!$A$2:$E$5,2,FALSE),"")</f>
        <v/>
      </c>
      <c r="C11" s="40">
        <v>5</v>
      </c>
      <c r="D11" s="40">
        <v>4</v>
      </c>
      <c r="E11" s="40"/>
      <c r="F11" s="41">
        <f>IFERROR(HLOOKUP(E11,'Datos-1'!$C$1:$E$5,MATCH(A11,'Datos-1'!$A$1:$A$5,0),FALSE),0)</f>
        <v>0</v>
      </c>
      <c r="G11" s="43">
        <f t="shared" si="1"/>
        <v>0</v>
      </c>
      <c r="H11" s="44">
        <f t="shared" si="4"/>
        <v>0</v>
      </c>
      <c r="I11" s="44">
        <f t="shared" si="2"/>
        <v>0</v>
      </c>
      <c r="J11" s="44">
        <f t="shared" si="3"/>
        <v>0</v>
      </c>
    </row>
    <row r="12" spans="1:10" ht="15" x14ac:dyDescent="0.25">
      <c r="A12" s="40"/>
      <c r="B12" s="41" t="str">
        <f>IFERROR(VLOOKUP(A12,'Datos-1'!$A$2:$E$5,2,FALSE),"")</f>
        <v/>
      </c>
      <c r="C12" s="40">
        <v>14</v>
      </c>
      <c r="D12" s="40">
        <v>5</v>
      </c>
      <c r="E12" s="40"/>
      <c r="F12" s="41">
        <f>IFERROR(HLOOKUP(E12,'Datos-1'!$C$1:$E$5,MATCH(A12,'Datos-1'!$A$1:$A$5,0),FALSE),0)</f>
        <v>0</v>
      </c>
      <c r="G12" s="43">
        <f t="shared" si="1"/>
        <v>0</v>
      </c>
      <c r="H12" s="44">
        <f t="shared" si="4"/>
        <v>0</v>
      </c>
      <c r="I12" s="44">
        <f t="shared" si="2"/>
        <v>0</v>
      </c>
      <c r="J12" s="44">
        <f t="shared" si="3"/>
        <v>0</v>
      </c>
    </row>
    <row r="13" spans="1:10" ht="15" x14ac:dyDescent="0.25">
      <c r="A13" s="40"/>
      <c r="B13" s="41" t="str">
        <f>IFERROR(VLOOKUP(A13,'Datos-1'!$A$2:$E$5,2,FALSE),"")</f>
        <v/>
      </c>
      <c r="C13" s="40">
        <v>12</v>
      </c>
      <c r="D13" s="40">
        <v>2</v>
      </c>
      <c r="E13" s="40"/>
      <c r="F13" s="41">
        <f>IFERROR(HLOOKUP(E13,'Datos-1'!$C$1:$E$5,MATCH(A13,'Datos-1'!$A$1:$A$5,0),FALSE),0)</f>
        <v>0</v>
      </c>
      <c r="G13" s="43">
        <f t="shared" si="1"/>
        <v>0</v>
      </c>
      <c r="H13" s="44">
        <f t="shared" si="4"/>
        <v>0</v>
      </c>
      <c r="I13" s="44">
        <f t="shared" si="2"/>
        <v>0</v>
      </c>
      <c r="J13" s="44">
        <f t="shared" si="3"/>
        <v>0</v>
      </c>
    </row>
    <row r="14" spans="1:10" ht="15" x14ac:dyDescent="0.25">
      <c r="A14" s="40"/>
      <c r="B14" s="41" t="str">
        <f>IFERROR(VLOOKUP(A14,'Datos-1'!$A$2:$E$5,2,FALSE),"")</f>
        <v/>
      </c>
      <c r="C14" s="40">
        <v>8</v>
      </c>
      <c r="D14" s="40">
        <v>4</v>
      </c>
      <c r="E14" s="40"/>
      <c r="F14" s="41">
        <f>IFERROR(HLOOKUP(E14,'Datos-1'!$C$1:$E$5,MATCH(A14,'Datos-1'!$A$1:$A$5,0),FALSE),0)</f>
        <v>0</v>
      </c>
      <c r="G14" s="43">
        <f t="shared" si="1"/>
        <v>0</v>
      </c>
      <c r="H14" s="44">
        <f t="shared" si="4"/>
        <v>0</v>
      </c>
      <c r="I14" s="44">
        <f t="shared" si="2"/>
        <v>0</v>
      </c>
      <c r="J14" s="44">
        <f t="shared" si="3"/>
        <v>0</v>
      </c>
    </row>
    <row r="15" spans="1:10" ht="15" x14ac:dyDescent="0.2">
      <c r="A15" s="45" t="s">
        <v>52</v>
      </c>
      <c r="B15" s="46"/>
      <c r="C15" s="46"/>
      <c r="D15" s="46"/>
      <c r="E15" s="46"/>
      <c r="F15" s="47">
        <f>SUBTOTAL(101,F7:F14)</f>
        <v>60000</v>
      </c>
      <c r="G15" s="47">
        <f>SUBTOTAL(9,G7:G14)</f>
        <v>4480000</v>
      </c>
      <c r="H15" s="47">
        <f t="shared" ref="H15:J15" si="5">SUBTOTAL(9,H7:H14)</f>
        <v>708000</v>
      </c>
      <c r="I15" s="47">
        <f t="shared" si="5"/>
        <v>716680</v>
      </c>
      <c r="J15" s="47">
        <f t="shared" si="5"/>
        <v>4488680</v>
      </c>
    </row>
    <row r="16" spans="1:10" x14ac:dyDescent="0.2">
      <c r="G16" s="48"/>
    </row>
    <row r="17" spans="1:1" x14ac:dyDescent="0.2">
      <c r="A17" s="49" t="s">
        <v>53</v>
      </c>
    </row>
    <row r="18" spans="1:1" x14ac:dyDescent="0.2">
      <c r="A18" s="49" t="s">
        <v>54</v>
      </c>
    </row>
    <row r="19" spans="1:1" x14ac:dyDescent="0.2">
      <c r="A19" s="49" t="s">
        <v>55</v>
      </c>
    </row>
    <row r="20" spans="1:1" x14ac:dyDescent="0.2">
      <c r="A20" s="49" t="s">
        <v>56</v>
      </c>
    </row>
  </sheetData>
  <mergeCells count="2">
    <mergeCell ref="B2:F2"/>
    <mergeCell ref="A15:E15"/>
  </mergeCells>
  <pageMargins left="0.75" right="0.75" top="1" bottom="1" header="0" footer="0"/>
  <pageSetup orientation="portrait" horizontalDpi="36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DD942A7-C7DA-4EEE-8567-AE3A6B261B30}">
          <x14:formula1>
            <xm:f>'Datos-1'!$A$2:$A$5</xm:f>
          </x14:formula1>
          <xm:sqref>A7:A14</xm:sqref>
        </x14:dataValidation>
        <x14:dataValidation type="list" allowBlank="1" showInputMessage="1" showErrorMessage="1" xr:uid="{D3E8135A-0C0A-4E40-B54E-0FAD03AA8A71}">
          <x14:formula1>
            <xm:f>'Datos-1'!$C$1:$E$1</xm:f>
          </x14:formula1>
          <xm:sqref>E7:E14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3D88-9896-4862-9FE1-7589C7EC2F25}">
  <sheetPr>
    <tabColor rgb="FF00B050"/>
  </sheetPr>
  <dimension ref="A1:E5"/>
  <sheetViews>
    <sheetView tabSelected="1" zoomScaleNormal="100" workbookViewId="0">
      <selection activeCell="F7" sqref="F7:F9"/>
    </sheetView>
  </sheetViews>
  <sheetFormatPr baseColWidth="10" defaultColWidth="10.7109375" defaultRowHeight="12.75" x14ac:dyDescent="0.2"/>
  <cols>
    <col min="1" max="1" width="10.7109375" style="27"/>
    <col min="2" max="2" width="15.42578125" style="27" customWidth="1"/>
    <col min="3" max="3" width="13.140625" style="27" bestFit="1" customWidth="1"/>
    <col min="4" max="5" width="14.7109375" style="27" bestFit="1" customWidth="1"/>
    <col min="6" max="6" width="10.7109375" style="27"/>
    <col min="7" max="7" width="12.28515625" style="27" bestFit="1" customWidth="1"/>
    <col min="8" max="16384" width="10.7109375" style="27"/>
  </cols>
  <sheetData>
    <row r="1" spans="1:5" ht="15.75" thickBot="1" x14ac:dyDescent="0.25">
      <c r="A1" s="39" t="s">
        <v>36</v>
      </c>
      <c r="B1" s="39" t="s">
        <v>37</v>
      </c>
      <c r="C1" s="39" t="s">
        <v>47</v>
      </c>
      <c r="D1" s="39" t="s">
        <v>51</v>
      </c>
      <c r="E1" s="39" t="s">
        <v>49</v>
      </c>
    </row>
    <row r="2" spans="1:5" ht="13.5" thickBot="1" x14ac:dyDescent="0.25">
      <c r="A2" s="50" t="s">
        <v>57</v>
      </c>
      <c r="B2" s="51" t="s">
        <v>58</v>
      </c>
      <c r="C2" s="52">
        <v>150000</v>
      </c>
      <c r="D2" s="53">
        <v>120000</v>
      </c>
      <c r="E2" s="54">
        <v>50000</v>
      </c>
    </row>
    <row r="3" spans="1:5" ht="13.5" thickBot="1" x14ac:dyDescent="0.25">
      <c r="A3" s="50" t="s">
        <v>46</v>
      </c>
      <c r="B3" s="40" t="s">
        <v>59</v>
      </c>
      <c r="C3" s="55">
        <v>120000</v>
      </c>
      <c r="D3" s="56">
        <v>105000</v>
      </c>
      <c r="E3" s="57">
        <v>95000</v>
      </c>
    </row>
    <row r="4" spans="1:5" ht="13.5" thickBot="1" x14ac:dyDescent="0.25">
      <c r="A4" s="50" t="s">
        <v>48</v>
      </c>
      <c r="B4" s="40" t="s">
        <v>60</v>
      </c>
      <c r="C4" s="55">
        <v>180000</v>
      </c>
      <c r="D4" s="56">
        <v>150000</v>
      </c>
      <c r="E4" s="57">
        <v>130000</v>
      </c>
    </row>
    <row r="5" spans="1:5" ht="13.5" thickBot="1" x14ac:dyDescent="0.25">
      <c r="A5" s="50" t="s">
        <v>50</v>
      </c>
      <c r="B5" s="58" t="s">
        <v>61</v>
      </c>
      <c r="C5" s="59">
        <v>250000</v>
      </c>
      <c r="D5" s="60">
        <v>230000</v>
      </c>
      <c r="E5" s="61">
        <v>200000</v>
      </c>
    </row>
  </sheetData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841C-8FA8-44C5-B1E0-F8B06FD0D179}">
  <sheetPr>
    <tabColor rgb="FF00B050"/>
  </sheetPr>
  <dimension ref="A1:O28"/>
  <sheetViews>
    <sheetView showGridLines="0" topLeftCell="A4" zoomScale="90" zoomScaleNormal="90" workbookViewId="0">
      <selection activeCell="F11" sqref="F11"/>
    </sheetView>
  </sheetViews>
  <sheetFormatPr baseColWidth="10" defaultColWidth="10.7109375" defaultRowHeight="15" x14ac:dyDescent="0.25"/>
  <cols>
    <col min="1" max="1" width="32.7109375" style="5" customWidth="1"/>
    <col min="2" max="3" width="14.42578125" style="5" bestFit="1" customWidth="1"/>
    <col min="4" max="4" width="16.28515625" style="5" bestFit="1" customWidth="1"/>
    <col min="5" max="5" width="21.7109375" style="5" customWidth="1"/>
    <col min="6" max="6" width="33.140625" style="5" customWidth="1"/>
    <col min="7" max="7" width="10.7109375" style="5"/>
    <col min="8" max="12" width="13.28515625" style="5" customWidth="1"/>
    <col min="13" max="13" width="8.28515625" style="5" customWidth="1"/>
    <col min="14" max="14" width="8.7109375" style="5" customWidth="1"/>
    <col min="15" max="16384" width="10.7109375" style="5"/>
  </cols>
  <sheetData>
    <row r="1" spans="1:15" ht="15.75" x14ac:dyDescent="0.25">
      <c r="A1" s="1" t="s">
        <v>0</v>
      </c>
      <c r="B1" s="2" t="s">
        <v>1</v>
      </c>
      <c r="C1" s="3"/>
      <c r="D1" s="3"/>
      <c r="E1" s="3"/>
      <c r="F1" s="4"/>
    </row>
    <row r="2" spans="1:15" x14ac:dyDescent="0.25">
      <c r="A2" s="6" t="s">
        <v>2</v>
      </c>
      <c r="B2" s="7" t="s">
        <v>3</v>
      </c>
      <c r="C2" s="8"/>
      <c r="D2" s="8"/>
      <c r="E2" s="8"/>
      <c r="F2" s="8"/>
      <c r="G2" s="8"/>
      <c r="H2" s="8"/>
      <c r="I2" s="8"/>
      <c r="J2" s="8"/>
    </row>
    <row r="3" spans="1:15" ht="32.25" customHeight="1" x14ac:dyDescent="0.25">
      <c r="A3" s="9">
        <v>1</v>
      </c>
      <c r="B3" s="10" t="s">
        <v>4</v>
      </c>
      <c r="C3" s="11"/>
      <c r="D3" s="11"/>
      <c r="E3" s="11"/>
      <c r="F3" s="11"/>
      <c r="G3" s="11"/>
      <c r="H3" s="11"/>
      <c r="I3" s="11"/>
      <c r="J3" s="11"/>
    </row>
    <row r="4" spans="1:15" ht="30.4" customHeight="1" x14ac:dyDescent="0.25">
      <c r="A4" s="9">
        <v>2</v>
      </c>
      <c r="B4" s="10" t="s">
        <v>5</v>
      </c>
      <c r="C4" s="11"/>
      <c r="D4" s="11"/>
      <c r="E4" s="11"/>
      <c r="F4" s="11"/>
      <c r="G4" s="11"/>
      <c r="H4" s="11"/>
      <c r="I4" s="11"/>
      <c r="J4" s="11"/>
    </row>
    <row r="5" spans="1:15" ht="28.35" customHeight="1" x14ac:dyDescent="0.25">
      <c r="A5" s="9">
        <v>3</v>
      </c>
      <c r="B5" s="10" t="s">
        <v>6</v>
      </c>
      <c r="C5" s="11"/>
      <c r="D5" s="11"/>
      <c r="E5" s="11"/>
      <c r="F5" s="11"/>
      <c r="G5" s="11"/>
      <c r="H5" s="11"/>
      <c r="I5" s="11"/>
      <c r="J5" s="11"/>
    </row>
    <row r="7" spans="1:15" ht="27.2" customHeight="1" x14ac:dyDescent="0.35">
      <c r="A7" s="12" t="s">
        <v>7</v>
      </c>
      <c r="B7" s="12"/>
      <c r="C7" s="12"/>
      <c r="D7" s="12"/>
      <c r="E7" s="12"/>
      <c r="F7" s="12"/>
    </row>
    <row r="8" spans="1:15" ht="18.75" x14ac:dyDescent="0.3">
      <c r="A8" s="13" t="s">
        <v>8</v>
      </c>
      <c r="B8" s="13"/>
      <c r="C8" s="13"/>
      <c r="D8" s="13"/>
      <c r="E8" s="13"/>
      <c r="F8" s="13"/>
    </row>
    <row r="9" spans="1:15" ht="59.85" customHeight="1" x14ac:dyDescent="0.25">
      <c r="A9" s="14" t="s">
        <v>9</v>
      </c>
      <c r="B9" s="15" t="s">
        <v>10</v>
      </c>
      <c r="C9" s="16" t="s">
        <v>11</v>
      </c>
      <c r="D9" s="16" t="s">
        <v>12</v>
      </c>
      <c r="E9" s="15" t="s">
        <v>13</v>
      </c>
      <c r="F9" s="17" t="s">
        <v>14</v>
      </c>
      <c r="H9" s="18"/>
      <c r="I9" s="18"/>
      <c r="J9" s="18"/>
      <c r="K9" s="18"/>
      <c r="L9" s="18"/>
    </row>
    <row r="10" spans="1:15" ht="14.45" customHeight="1" x14ac:dyDescent="0.25">
      <c r="A10" s="19" t="s">
        <v>15</v>
      </c>
      <c r="B10" s="20">
        <v>1036000</v>
      </c>
      <c r="C10" s="20">
        <v>722339</v>
      </c>
      <c r="D10" s="21">
        <f>IFERROR(C10/B10,"Sin Presupuesto")</f>
        <v>0.69723841698841704</v>
      </c>
      <c r="E10" s="20">
        <v>200000</v>
      </c>
      <c r="F10" s="19" t="str">
        <f>IF(D10&lt;=100%,"Dentro Presupuesto","Esta por encima de Presupuesto")</f>
        <v>Dentro Presupuesto</v>
      </c>
      <c r="H10" s="18"/>
      <c r="I10" s="18"/>
      <c r="J10" s="18"/>
      <c r="K10" s="18"/>
      <c r="L10" s="18"/>
      <c r="M10" s="22"/>
      <c r="N10" s="22"/>
      <c r="O10" s="22"/>
    </row>
    <row r="11" spans="1:15" x14ac:dyDescent="0.25">
      <c r="A11" s="19" t="s">
        <v>16</v>
      </c>
      <c r="B11" s="20">
        <v>151000</v>
      </c>
      <c r="C11" s="20">
        <v>167000</v>
      </c>
      <c r="D11" s="21">
        <f t="shared" ref="D11:D27" si="0">IFERROR(C11/B11,"Sin Presupuesto")</f>
        <v>1.1059602649006623</v>
      </c>
      <c r="E11" s="20">
        <v>76000</v>
      </c>
      <c r="F11" s="19" t="str">
        <f t="shared" ref="F11:F27" si="1">IF(D11&lt;=100%,"Dentro Presupuesto","Esta por encima de Presupuesto")</f>
        <v>Esta por encima de Presupuesto</v>
      </c>
      <c r="G11" s="23"/>
      <c r="H11" s="18"/>
      <c r="I11" s="18"/>
      <c r="J11" s="18"/>
      <c r="K11" s="18"/>
      <c r="L11" s="18"/>
      <c r="M11" s="22"/>
      <c r="N11" s="22"/>
      <c r="O11" s="22"/>
    </row>
    <row r="12" spans="1:15" x14ac:dyDescent="0.25">
      <c r="A12" s="19" t="s">
        <v>17</v>
      </c>
      <c r="B12" s="20">
        <v>490000</v>
      </c>
      <c r="C12" s="20">
        <v>280252</v>
      </c>
      <c r="D12" s="21">
        <f t="shared" si="0"/>
        <v>0.5719428571428572</v>
      </c>
      <c r="E12" s="20">
        <v>100000</v>
      </c>
      <c r="F12" s="19" t="str">
        <f t="shared" si="1"/>
        <v>Dentro Presupuesto</v>
      </c>
      <c r="G12" s="23"/>
      <c r="H12" s="18"/>
      <c r="I12" s="18"/>
      <c r="J12" s="18"/>
      <c r="K12" s="18"/>
      <c r="L12" s="18"/>
      <c r="M12" s="22"/>
      <c r="N12" s="22"/>
      <c r="O12" s="22"/>
    </row>
    <row r="13" spans="1:15" x14ac:dyDescent="0.25">
      <c r="A13" s="19" t="s">
        <v>18</v>
      </c>
      <c r="B13" s="20">
        <v>235000</v>
      </c>
      <c r="C13" s="20">
        <v>171800</v>
      </c>
      <c r="D13" s="21">
        <f t="shared" si="0"/>
        <v>0.73106382978723405</v>
      </c>
      <c r="E13" s="20">
        <v>130000</v>
      </c>
      <c r="F13" s="19" t="str">
        <f t="shared" si="1"/>
        <v>Dentro Presupuesto</v>
      </c>
      <c r="G13" s="23"/>
      <c r="H13" s="18"/>
      <c r="I13" s="18"/>
      <c r="J13" s="18"/>
      <c r="K13" s="18"/>
      <c r="L13" s="18"/>
      <c r="M13" s="22"/>
      <c r="N13" s="22"/>
      <c r="O13" s="22"/>
    </row>
    <row r="14" spans="1:15" x14ac:dyDescent="0.25">
      <c r="A14" s="19" t="s">
        <v>19</v>
      </c>
      <c r="B14" s="20">
        <v>11256785</v>
      </c>
      <c r="C14" s="20">
        <v>6918114</v>
      </c>
      <c r="D14" s="21">
        <f t="shared" si="0"/>
        <v>0.61457281097578043</v>
      </c>
      <c r="E14" s="20">
        <v>5000000</v>
      </c>
      <c r="F14" s="19" t="str">
        <f t="shared" si="1"/>
        <v>Dentro Presupuesto</v>
      </c>
      <c r="G14" s="23"/>
      <c r="H14" s="18"/>
      <c r="I14" s="18"/>
      <c r="J14" s="18"/>
      <c r="K14" s="18"/>
      <c r="L14" s="18"/>
      <c r="M14" s="22"/>
      <c r="N14" s="22"/>
      <c r="O14" s="22"/>
    </row>
    <row r="15" spans="1:15" x14ac:dyDescent="0.25">
      <c r="A15" s="19" t="s">
        <v>20</v>
      </c>
      <c r="B15" s="20">
        <v>101409819.59808786</v>
      </c>
      <c r="C15" s="20">
        <v>32000000</v>
      </c>
      <c r="D15" s="21">
        <f t="shared" si="0"/>
        <v>0.31555129598715287</v>
      </c>
      <c r="E15" s="20">
        <v>44567000</v>
      </c>
      <c r="F15" s="19" t="str">
        <f t="shared" si="1"/>
        <v>Dentro Presupuesto</v>
      </c>
      <c r="G15" s="23"/>
      <c r="H15" s="18"/>
      <c r="I15" s="18"/>
      <c r="J15" s="18"/>
      <c r="K15" s="18"/>
      <c r="L15" s="18"/>
      <c r="M15" s="22"/>
      <c r="N15" s="22"/>
      <c r="O15" s="22"/>
    </row>
    <row r="16" spans="1:15" x14ac:dyDescent="0.25">
      <c r="A16" s="19" t="s">
        <v>21</v>
      </c>
      <c r="B16" s="20">
        <v>53861501.666666672</v>
      </c>
      <c r="C16" s="20">
        <v>32001456</v>
      </c>
      <c r="D16" s="21">
        <f t="shared" si="0"/>
        <v>0.59414340502512908</v>
      </c>
      <c r="E16" s="20">
        <v>25000000</v>
      </c>
      <c r="F16" s="19" t="str">
        <f t="shared" si="1"/>
        <v>Dentro Presupuesto</v>
      </c>
      <c r="G16" s="23"/>
      <c r="H16" s="22"/>
      <c r="I16" s="22"/>
      <c r="J16" s="22"/>
      <c r="K16" s="22"/>
      <c r="L16" s="22"/>
      <c r="M16" s="22"/>
      <c r="N16" s="22"/>
      <c r="O16" s="22"/>
    </row>
    <row r="17" spans="1:15" x14ac:dyDescent="0.25">
      <c r="A17" s="19" t="s">
        <v>22</v>
      </c>
      <c r="B17" s="20">
        <v>76475000</v>
      </c>
      <c r="C17" s="20">
        <v>80000000</v>
      </c>
      <c r="D17" s="21">
        <f t="shared" si="0"/>
        <v>1.0460934946060805</v>
      </c>
      <c r="E17" s="20">
        <v>2063709</v>
      </c>
      <c r="F17" s="19" t="str">
        <f t="shared" si="1"/>
        <v>Esta por encima de Presupuesto</v>
      </c>
      <c r="G17" s="23"/>
      <c r="H17" s="22"/>
      <c r="I17" s="22"/>
      <c r="J17" s="22"/>
      <c r="K17" s="22"/>
      <c r="L17" s="22"/>
      <c r="M17" s="22"/>
      <c r="N17" s="22"/>
      <c r="O17" s="22"/>
    </row>
    <row r="18" spans="1:15" x14ac:dyDescent="0.25">
      <c r="A18" s="19" t="s">
        <v>23</v>
      </c>
      <c r="B18" s="20">
        <v>6500000</v>
      </c>
      <c r="C18" s="20">
        <v>6031291</v>
      </c>
      <c r="D18" s="21">
        <f t="shared" si="0"/>
        <v>0.92789092307692311</v>
      </c>
      <c r="E18" s="20">
        <v>1800000</v>
      </c>
      <c r="F18" s="19" t="str">
        <f t="shared" si="1"/>
        <v>Dentro Presupuesto</v>
      </c>
      <c r="G18" s="23"/>
      <c r="H18" s="22"/>
      <c r="I18" s="22"/>
      <c r="J18" s="22"/>
      <c r="K18" s="22"/>
      <c r="L18" s="22"/>
      <c r="M18" s="22"/>
      <c r="N18" s="22"/>
      <c r="O18" s="22"/>
    </row>
    <row r="19" spans="1:15" x14ac:dyDescent="0.25">
      <c r="A19" s="19" t="s">
        <v>24</v>
      </c>
      <c r="B19" s="20">
        <v>280000000</v>
      </c>
      <c r="C19" s="20">
        <v>173000000</v>
      </c>
      <c r="D19" s="21">
        <f t="shared" si="0"/>
        <v>0.61785714285714288</v>
      </c>
      <c r="E19" s="20">
        <v>80000000</v>
      </c>
      <c r="F19" s="19" t="str">
        <f t="shared" si="1"/>
        <v>Dentro Presupuesto</v>
      </c>
      <c r="G19" s="23"/>
      <c r="H19" s="22"/>
      <c r="I19" s="22"/>
      <c r="J19" s="22"/>
      <c r="K19" s="22"/>
      <c r="L19" s="22"/>
      <c r="M19" s="22"/>
      <c r="N19" s="22"/>
      <c r="O19" s="22"/>
    </row>
    <row r="20" spans="1:15" x14ac:dyDescent="0.25">
      <c r="A20" s="19" t="s">
        <v>25</v>
      </c>
      <c r="B20" s="20">
        <v>5050000</v>
      </c>
      <c r="C20" s="20">
        <v>2838244</v>
      </c>
      <c r="D20" s="21">
        <f t="shared" si="0"/>
        <v>0.56202851485148519</v>
      </c>
      <c r="E20" s="20">
        <v>3000000</v>
      </c>
      <c r="F20" s="19" t="str">
        <f t="shared" si="1"/>
        <v>Dentro Presupuesto</v>
      </c>
      <c r="G20" s="23"/>
      <c r="H20" s="22"/>
      <c r="I20" s="22"/>
      <c r="J20" s="22"/>
      <c r="K20" s="22"/>
      <c r="L20" s="22"/>
      <c r="M20" s="22"/>
      <c r="N20" s="22"/>
      <c r="O20" s="22"/>
    </row>
    <row r="21" spans="1:15" x14ac:dyDescent="0.25">
      <c r="A21" s="19" t="s">
        <v>26</v>
      </c>
      <c r="B21" s="20">
        <v>42200000</v>
      </c>
      <c r="C21" s="20">
        <v>32473593</v>
      </c>
      <c r="D21" s="21">
        <f t="shared" si="0"/>
        <v>0.76951642180094781</v>
      </c>
      <c r="E21" s="20">
        <v>10270000</v>
      </c>
      <c r="F21" s="19" t="str">
        <f t="shared" si="1"/>
        <v>Dentro Presupuesto</v>
      </c>
      <c r="G21" s="23"/>
      <c r="H21" s="22"/>
      <c r="I21" s="22"/>
      <c r="J21" s="22"/>
      <c r="K21" s="22"/>
      <c r="L21" s="22"/>
      <c r="M21" s="22"/>
      <c r="N21" s="22"/>
      <c r="O21" s="22"/>
    </row>
    <row r="22" spans="1:15" x14ac:dyDescent="0.25">
      <c r="A22" s="19" t="s">
        <v>27</v>
      </c>
      <c r="B22" s="20">
        <v>1200000</v>
      </c>
      <c r="C22" s="20">
        <v>613811</v>
      </c>
      <c r="D22" s="21">
        <f t="shared" si="0"/>
        <v>0.51150916666666668</v>
      </c>
      <c r="E22" s="20">
        <v>845000</v>
      </c>
      <c r="F22" s="19" t="str">
        <f t="shared" si="1"/>
        <v>Dentro Presupuesto</v>
      </c>
      <c r="G22" s="23"/>
      <c r="H22" s="22"/>
      <c r="I22" s="22"/>
      <c r="J22" s="22"/>
      <c r="K22" s="22"/>
      <c r="L22" s="22"/>
      <c r="M22" s="22"/>
      <c r="N22" s="22"/>
      <c r="O22" s="22"/>
    </row>
    <row r="23" spans="1:15" x14ac:dyDescent="0.25">
      <c r="A23" s="19" t="s">
        <v>28</v>
      </c>
      <c r="B23" s="20">
        <v>223111649.40533334</v>
      </c>
      <c r="C23" s="20">
        <v>253146598</v>
      </c>
      <c r="D23" s="21">
        <f t="shared" si="0"/>
        <v>1.1346184687116059</v>
      </c>
      <c r="E23" s="20">
        <v>150000000</v>
      </c>
      <c r="F23" s="19" t="str">
        <f t="shared" si="1"/>
        <v>Esta por encima de Presupuesto</v>
      </c>
    </row>
    <row r="24" spans="1:15" x14ac:dyDescent="0.25">
      <c r="A24" s="19" t="s">
        <v>29</v>
      </c>
      <c r="B24" s="20">
        <v>110000</v>
      </c>
      <c r="C24" s="20"/>
      <c r="D24" s="21">
        <f t="shared" si="0"/>
        <v>0</v>
      </c>
      <c r="E24" s="20">
        <v>150000</v>
      </c>
      <c r="F24" s="19" t="str">
        <f t="shared" si="1"/>
        <v>Dentro Presupuesto</v>
      </c>
    </row>
    <row r="25" spans="1:15" x14ac:dyDescent="0.25">
      <c r="A25" s="19" t="s">
        <v>30</v>
      </c>
      <c r="B25" s="20"/>
      <c r="C25" s="20">
        <v>20935</v>
      </c>
      <c r="D25" s="21" t="str">
        <f t="shared" si="0"/>
        <v>Sin Presupuesto</v>
      </c>
      <c r="E25" s="20">
        <v>30235</v>
      </c>
      <c r="F25" s="19" t="str">
        <f t="shared" si="1"/>
        <v>Esta por encima de Presupuesto</v>
      </c>
    </row>
    <row r="26" spans="1:15" x14ac:dyDescent="0.25">
      <c r="A26" s="19" t="s">
        <v>31</v>
      </c>
      <c r="B26" s="20">
        <v>400000</v>
      </c>
      <c r="C26" s="20">
        <v>334350</v>
      </c>
      <c r="D26" s="21">
        <f t="shared" si="0"/>
        <v>0.83587500000000003</v>
      </c>
      <c r="E26" s="20">
        <v>86000</v>
      </c>
      <c r="F26" s="19" t="str">
        <f t="shared" si="1"/>
        <v>Dentro Presupuesto</v>
      </c>
    </row>
    <row r="27" spans="1:15" x14ac:dyDescent="0.25">
      <c r="A27" s="19" t="s">
        <v>32</v>
      </c>
      <c r="B27" s="20">
        <v>360000</v>
      </c>
      <c r="C27" s="20"/>
      <c r="D27" s="21">
        <f t="shared" si="0"/>
        <v>0</v>
      </c>
      <c r="E27" s="20">
        <v>450000</v>
      </c>
      <c r="F27" s="19" t="str">
        <f t="shared" si="1"/>
        <v>Dentro Presupuesto</v>
      </c>
    </row>
    <row r="28" spans="1:15" x14ac:dyDescent="0.25">
      <c r="A28" s="24" t="s">
        <v>33</v>
      </c>
      <c r="B28" s="25">
        <f>SUM(B10:B27)</f>
        <v>803846755.67008781</v>
      </c>
      <c r="C28" s="25">
        <f>SUM(C10:C27)</f>
        <v>620719783</v>
      </c>
      <c r="D28" s="26"/>
      <c r="E28" s="25">
        <f>SUM(E10:E27)</f>
        <v>323767944</v>
      </c>
      <c r="F28" s="19"/>
    </row>
  </sheetData>
  <mergeCells count="6">
    <mergeCell ref="B2:J2"/>
    <mergeCell ref="B3:J3"/>
    <mergeCell ref="B4:J4"/>
    <mergeCell ref="B5:J5"/>
    <mergeCell ref="A7:F7"/>
    <mergeCell ref="A8:F8"/>
  </mergeCells>
  <conditionalFormatting sqref="F10:F27">
    <cfRule type="expression" dxfId="0" priority="1">
      <formula>$D10&gt;100%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BD3826E2-E979-4B6C-8C6E-EF4F3F42DBD7}">
            <x14:iconSet iconSet="3Signs" custom="1">
              <x14:cfvo type="percent">
                <xm:f>0</xm:f>
              </x14:cfvo>
              <x14:cfvo type="percent">
                <xm:f>35</xm:f>
              </x14:cfvo>
              <x14:cfvo type="percent">
                <xm:f>80</xm:f>
              </x14:cfvo>
              <x14:cfIcon iconSet="3TrafficLights1" iconId="2"/>
              <x14:cfIcon iconSet="3Signs" iconId="1"/>
              <x14:cfIcon iconSet="3Signs" iconId="0"/>
            </x14:iconSet>
          </x14:cfRule>
          <xm:sqref>D10:D27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Ejercicio-5</vt:lpstr>
      <vt:lpstr>Datos-1</vt:lpstr>
      <vt:lpstr>Ejercicio-7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Raul Perez Munoz</dc:creator>
  <cp:lastModifiedBy>Jhon Raul Perez Munoz</cp:lastModifiedBy>
  <dcterms:created xsi:type="dcterms:W3CDTF">2022-03-16T21:18:31Z</dcterms:created>
  <dcterms:modified xsi:type="dcterms:W3CDTF">2022-03-16T21:19:44Z</dcterms:modified>
</cp:coreProperties>
</file>