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8496"/>
  </bookViews>
  <sheets>
    <sheet name="Sheet1" sheetId="1" r:id="rId1"/>
    <sheet name="Sheet2" sheetId="2" r:id="rId2"/>
  </sheets>
  <definedNames>
    <definedName name="nama_ak">Sheet2!$B$2:$B$75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24" i="1"/>
  <c r="L72" i="1"/>
  <c r="M72" i="1" s="1"/>
  <c r="O72" i="1" s="1"/>
  <c r="R72" i="1" s="1"/>
  <c r="K72" i="1"/>
  <c r="K71" i="1"/>
  <c r="K70" i="1"/>
  <c r="L70" i="1" s="1"/>
  <c r="M70" i="1" s="1"/>
  <c r="O70" i="1" s="1"/>
  <c r="R70" i="1" s="1"/>
  <c r="L69" i="1"/>
  <c r="M69" i="1" s="1"/>
  <c r="O69" i="1" s="1"/>
  <c r="P69" i="1" s="1"/>
  <c r="K69" i="1"/>
  <c r="K68" i="1"/>
  <c r="L67" i="1"/>
  <c r="M67" i="1" s="1"/>
  <c r="O67" i="1" s="1"/>
  <c r="R67" i="1" s="1"/>
  <c r="K67" i="1"/>
  <c r="K66" i="1"/>
  <c r="L65" i="1"/>
  <c r="M65" i="1" s="1"/>
  <c r="O65" i="1" s="1"/>
  <c r="R65" i="1" s="1"/>
  <c r="K65" i="1"/>
  <c r="K64" i="1"/>
  <c r="K63" i="1"/>
  <c r="L63" i="1" s="1"/>
  <c r="M63" i="1" s="1"/>
  <c r="O63" i="1" s="1"/>
  <c r="R63" i="1" s="1"/>
  <c r="R62" i="1"/>
  <c r="L62" i="1"/>
  <c r="M62" i="1" s="1"/>
  <c r="O62" i="1" s="1"/>
  <c r="P62" i="1" s="1"/>
  <c r="K62" i="1"/>
  <c r="K61" i="1"/>
  <c r="K60" i="1"/>
  <c r="L60" i="1" s="1"/>
  <c r="M60" i="1" s="1"/>
  <c r="O60" i="1" s="1"/>
  <c r="G59" i="1"/>
  <c r="G58" i="1"/>
  <c r="G57" i="1"/>
  <c r="G56" i="1"/>
  <c r="G55" i="1"/>
  <c r="G54" i="1"/>
  <c r="K40" i="1"/>
  <c r="L39" i="1"/>
  <c r="M39" i="1" s="1"/>
  <c r="R39" i="1" s="1"/>
  <c r="K39" i="1"/>
  <c r="M38" i="1"/>
  <c r="R38" i="1" s="1"/>
  <c r="K38" i="1"/>
  <c r="L38" i="1" s="1"/>
  <c r="K37" i="1"/>
  <c r="K36" i="1"/>
  <c r="L35" i="1"/>
  <c r="M35" i="1" s="1"/>
  <c r="R35" i="1" s="1"/>
  <c r="K35" i="1"/>
  <c r="L34" i="1"/>
  <c r="M34" i="1" s="1"/>
  <c r="K34" i="1"/>
  <c r="K33" i="1"/>
  <c r="M32" i="1"/>
  <c r="O32" i="1" s="1"/>
  <c r="R32" i="1" s="1"/>
  <c r="L32" i="1"/>
  <c r="K32" i="1"/>
  <c r="L31" i="1"/>
  <c r="M31" i="1" s="1"/>
  <c r="O31" i="1" s="1"/>
  <c r="P31" i="1" s="1"/>
  <c r="K31" i="1"/>
  <c r="K30" i="1"/>
  <c r="L29" i="1"/>
  <c r="M29" i="1" s="1"/>
  <c r="O29" i="1" s="1"/>
  <c r="R29" i="1" s="1"/>
  <c r="K29" i="1"/>
  <c r="K28" i="1"/>
  <c r="L27" i="1"/>
  <c r="M27" i="1" s="1"/>
  <c r="O27" i="1" s="1"/>
  <c r="R27" i="1" s="1"/>
  <c r="K27" i="1"/>
  <c r="K26" i="1"/>
  <c r="L25" i="1"/>
  <c r="M25" i="1" s="1"/>
  <c r="O25" i="1" s="1"/>
  <c r="R25" i="1" s="1"/>
  <c r="K25" i="1"/>
  <c r="K24" i="1"/>
  <c r="L23" i="1"/>
  <c r="M23" i="1" s="1"/>
  <c r="O23" i="1" s="1"/>
  <c r="R23" i="1" s="1"/>
  <c r="K23" i="1"/>
  <c r="B23" i="1"/>
  <c r="K22" i="1"/>
  <c r="B22" i="1"/>
  <c r="K21" i="1"/>
  <c r="B21" i="1"/>
  <c r="L20" i="1"/>
  <c r="M20" i="1" s="1"/>
  <c r="O20" i="1" s="1"/>
  <c r="R20" i="1" s="1"/>
  <c r="K20" i="1"/>
  <c r="B20" i="1"/>
  <c r="K19" i="1"/>
  <c r="B19" i="1"/>
  <c r="L18" i="1"/>
  <c r="M18" i="1" s="1"/>
  <c r="O18" i="1" s="1"/>
  <c r="R18" i="1" s="1"/>
  <c r="K18" i="1"/>
  <c r="B18" i="1"/>
  <c r="K17" i="1"/>
  <c r="B17" i="1"/>
  <c r="L16" i="1"/>
  <c r="M16" i="1" s="1"/>
  <c r="O16" i="1" s="1"/>
  <c r="R16" i="1" s="1"/>
  <c r="K16" i="1"/>
  <c r="B16" i="1"/>
  <c r="K15" i="1"/>
  <c r="B15" i="1"/>
  <c r="M14" i="1"/>
  <c r="O14" i="1" s="1"/>
  <c r="L14" i="1"/>
  <c r="K14" i="1"/>
  <c r="B14" i="1"/>
  <c r="L13" i="1"/>
  <c r="M13" i="1" s="1"/>
  <c r="O13" i="1" s="1"/>
  <c r="P13" i="1" s="1"/>
  <c r="K13" i="1"/>
  <c r="B13" i="1"/>
  <c r="K12" i="1"/>
  <c r="B12" i="1"/>
  <c r="M11" i="1"/>
  <c r="O11" i="1" s="1"/>
  <c r="R11" i="1" s="1"/>
  <c r="L11" i="1"/>
  <c r="K11" i="1"/>
  <c r="B11" i="1"/>
  <c r="K10" i="1"/>
  <c r="B10" i="1"/>
  <c r="M9" i="1"/>
  <c r="O9" i="1" s="1"/>
  <c r="R9" i="1" s="1"/>
  <c r="L9" i="1"/>
  <c r="K9" i="1"/>
  <c r="B9" i="1"/>
  <c r="K8" i="1"/>
  <c r="B8" i="1"/>
  <c r="M7" i="1"/>
  <c r="O7" i="1" s="1"/>
  <c r="R7" i="1" s="1"/>
  <c r="L7" i="1"/>
  <c r="K7" i="1"/>
  <c r="B7" i="1"/>
  <c r="K6" i="1"/>
  <c r="B6" i="1"/>
  <c r="M5" i="1"/>
  <c r="O5" i="1" s="1"/>
  <c r="R5" i="1" s="1"/>
  <c r="L5" i="1"/>
  <c r="K5" i="1"/>
  <c r="B5" i="1"/>
  <c r="K4" i="1"/>
  <c r="B4" i="1"/>
  <c r="K3" i="1"/>
  <c r="B3" i="1"/>
  <c r="P60" i="1" l="1"/>
  <c r="R60" i="1" s="1"/>
  <c r="L8" i="1"/>
  <c r="M8" i="1" s="1"/>
  <c r="O8" i="1" s="1"/>
  <c r="R8" i="1" s="1"/>
  <c r="L12" i="1"/>
  <c r="M12" i="1" s="1"/>
  <c r="O12" i="1" s="1"/>
  <c r="R12" i="1" s="1"/>
  <c r="R69" i="1"/>
  <c r="L3" i="1"/>
  <c r="M3" i="1" s="1"/>
  <c r="O3" i="1" s="1"/>
  <c r="L33" i="1"/>
  <c r="M33" i="1"/>
  <c r="O33" i="1" s="1"/>
  <c r="M40" i="1"/>
  <c r="R40" i="1" s="1"/>
  <c r="L40" i="1"/>
  <c r="L64" i="1"/>
  <c r="M64" i="1" s="1"/>
  <c r="O64" i="1" s="1"/>
  <c r="L4" i="1"/>
  <c r="M4" i="1" s="1"/>
  <c r="O4" i="1" s="1"/>
  <c r="L6" i="1"/>
  <c r="M6" i="1" s="1"/>
  <c r="O6" i="1" s="1"/>
  <c r="R6" i="1" s="1"/>
  <c r="L10" i="1"/>
  <c r="M10" i="1" s="1"/>
  <c r="O10" i="1" s="1"/>
  <c r="R10" i="1" s="1"/>
  <c r="L22" i="1"/>
  <c r="M22" i="1"/>
  <c r="O22" i="1" s="1"/>
  <c r="M26" i="1"/>
  <c r="O26" i="1" s="1"/>
  <c r="R26" i="1" s="1"/>
  <c r="L36" i="1"/>
  <c r="M36" i="1" s="1"/>
  <c r="R36" i="1" s="1"/>
  <c r="R13" i="1"/>
  <c r="P14" i="1"/>
  <c r="R14" i="1" s="1"/>
  <c r="R31" i="1"/>
  <c r="M61" i="1"/>
  <c r="O61" i="1" s="1"/>
  <c r="R61" i="1" s="1"/>
  <c r="L71" i="1"/>
  <c r="M71" i="1" s="1"/>
  <c r="O71" i="1" s="1"/>
  <c r="L15" i="1"/>
  <c r="M15" i="1" s="1"/>
  <c r="O15" i="1" s="1"/>
  <c r="R15" i="1" s="1"/>
  <c r="L17" i="1"/>
  <c r="M17" i="1" s="1"/>
  <c r="O17" i="1" s="1"/>
  <c r="R17" i="1" s="1"/>
  <c r="L19" i="1"/>
  <c r="M19" i="1" s="1"/>
  <c r="O19" i="1" s="1"/>
  <c r="R19" i="1" s="1"/>
  <c r="L21" i="1"/>
  <c r="M21" i="1" s="1"/>
  <c r="O21" i="1" s="1"/>
  <c r="L24" i="1"/>
  <c r="M24" i="1" s="1"/>
  <c r="O24" i="1" s="1"/>
  <c r="R24" i="1" s="1"/>
  <c r="L26" i="1"/>
  <c r="L28" i="1"/>
  <c r="M28" i="1" s="1"/>
  <c r="O28" i="1" s="1"/>
  <c r="R28" i="1" s="1"/>
  <c r="L30" i="1"/>
  <c r="M30" i="1" s="1"/>
  <c r="O30" i="1" s="1"/>
  <c r="R30" i="1" s="1"/>
  <c r="L37" i="1"/>
  <c r="M37" i="1" s="1"/>
  <c r="R37" i="1" s="1"/>
  <c r="L61" i="1"/>
  <c r="L66" i="1"/>
  <c r="M66" i="1" s="1"/>
  <c r="O66" i="1" s="1"/>
  <c r="R66" i="1" s="1"/>
  <c r="L68" i="1"/>
  <c r="M68" i="1" s="1"/>
  <c r="O68" i="1" s="1"/>
  <c r="R68" i="1" s="1"/>
  <c r="P4" i="1" l="1"/>
  <c r="R4" i="1"/>
  <c r="P21" i="1"/>
  <c r="R21" i="1" s="1"/>
  <c r="P71" i="1"/>
  <c r="R71" i="1" s="1"/>
  <c r="P64" i="1"/>
  <c r="R64" i="1" s="1"/>
  <c r="P3" i="1"/>
  <c r="R3" i="1" s="1"/>
  <c r="P22" i="1"/>
  <c r="R22" i="1" s="1"/>
  <c r="P33" i="1"/>
  <c r="R33" i="1" s="1"/>
  <c r="B2" i="1"/>
  <c r="K2" i="1" l="1"/>
  <c r="L2" i="1" s="1"/>
  <c r="M2" i="1" l="1"/>
  <c r="O2" i="1" s="1"/>
  <c r="R2" i="1" s="1"/>
</calcChain>
</file>

<file path=xl/comments1.xml><?xml version="1.0" encoding="utf-8"?>
<comments xmlns="http://schemas.openxmlformats.org/spreadsheetml/2006/main">
  <authors>
    <author>Rini Sunarsih</author>
    <author>Tara Yunita</author>
    <author>FUJI</author>
  </authors>
  <commentList>
    <comment ref="P3" authorId="0" shapeId="0">
      <text>
        <r>
          <rPr>
            <b/>
            <sz val="9"/>
            <color indexed="81"/>
            <rFont val="Tahoma"/>
            <family val="2"/>
          </rPr>
          <t>Rini Sunarsih:</t>
        </r>
        <r>
          <rPr>
            <sz val="9"/>
            <color indexed="81"/>
            <rFont val="Tahoma"/>
            <family val="2"/>
          </rPr>
          <t xml:space="preserve">
Input DFS 30/01/2018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Tara Yunita:</t>
        </r>
        <r>
          <rPr>
            <sz val="9"/>
            <color indexed="81"/>
            <rFont val="Tahoma"/>
            <family val="2"/>
          </rPr>
          <t xml:space="preserve">
cek dana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Rini Sunarsih:</t>
        </r>
        <r>
          <rPr>
            <sz val="9"/>
            <color indexed="81"/>
            <rFont val="Tahoma"/>
            <family val="2"/>
          </rPr>
          <t xml:space="preserve">
5000069810000647</t>
        </r>
      </text>
    </comment>
    <comment ref="A24" authorId="2" shapeId="0">
      <text>
        <r>
          <rPr>
            <b/>
            <sz val="9"/>
            <color indexed="81"/>
            <rFont val="Tahoma"/>
            <family val="2"/>
          </rPr>
          <t>FUJI:</t>
        </r>
        <r>
          <rPr>
            <sz val="9"/>
            <color indexed="81"/>
            <rFont val="Tahoma"/>
            <family val="2"/>
          </rPr>
          <t xml:space="preserve">
Dicairkan 28 Okt 2015
dan ditempatkan kembali sebesar Rp.2,534,933,855,42
</t>
        </r>
        <r>
          <rPr>
            <b/>
            <sz val="9"/>
            <color indexed="81"/>
            <rFont val="Tahoma"/>
            <family val="2"/>
          </rPr>
          <t xml:space="preserve">TARA:
</t>
        </r>
        <r>
          <rPr>
            <sz val="9"/>
            <color indexed="81"/>
            <rFont val="Tahoma"/>
            <family val="2"/>
          </rPr>
          <t>cair 08 okt ditempatkan kembali 2.011.551.027,27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Rini Sunarsih:</t>
        </r>
        <r>
          <rPr>
            <sz val="9"/>
            <color indexed="81"/>
            <rFont val="Tahoma"/>
            <family val="2"/>
          </rPr>
          <t xml:space="preserve">
input tgl 28/02/2018</t>
        </r>
      </text>
    </comment>
    <comment ref="A43" authorId="2" shapeId="0">
      <text>
        <r>
          <rPr>
            <b/>
            <sz val="9"/>
            <color indexed="81"/>
            <rFont val="Tahoma"/>
            <family val="2"/>
          </rPr>
          <t>FUJI:</t>
        </r>
        <r>
          <rPr>
            <sz val="9"/>
            <color indexed="81"/>
            <rFont val="Tahoma"/>
            <family val="2"/>
          </rPr>
          <t xml:space="preserve">
new
</t>
        </r>
      </text>
    </comment>
    <comment ref="A49" authorId="2" shapeId="0">
      <text>
        <r>
          <rPr>
            <b/>
            <sz val="9"/>
            <color indexed="81"/>
            <rFont val="Tahoma"/>
            <family val="2"/>
          </rPr>
          <t>FUJI:</t>
        </r>
        <r>
          <rPr>
            <sz val="9"/>
            <color indexed="81"/>
            <rFont val="Tahoma"/>
            <family val="2"/>
          </rPr>
          <t xml:space="preserve">
NEW
</t>
        </r>
      </text>
    </comment>
  </commentList>
</comments>
</file>

<file path=xl/sharedStrings.xml><?xml version="1.0" encoding="utf-8"?>
<sst xmlns="http://schemas.openxmlformats.org/spreadsheetml/2006/main" count="464" uniqueCount="249">
  <si>
    <t>Code</t>
  </si>
  <si>
    <t>Name</t>
  </si>
  <si>
    <t>Email</t>
  </si>
  <si>
    <t>008</t>
  </si>
  <si>
    <t>PT Agrodana Futures</t>
  </si>
  <si>
    <t>110</t>
  </si>
  <si>
    <t>PT Asia Trade Point Futures</t>
  </si>
  <si>
    <t>010</t>
  </si>
  <si>
    <t>PT Askap Futures</t>
  </si>
  <si>
    <t>093</t>
  </si>
  <si>
    <t>PT Bestprofit Futures</t>
  </si>
  <si>
    <t>098</t>
  </si>
  <si>
    <t>PT Central Capital Futures</t>
  </si>
  <si>
    <t>063</t>
  </si>
  <si>
    <t>PT Century Investment Futures</t>
  </si>
  <si>
    <t>065</t>
  </si>
  <si>
    <t>PT Cyber Futures</t>
  </si>
  <si>
    <t>100</t>
  </si>
  <si>
    <t>PT Equityworld Futures</t>
  </si>
  <si>
    <t>094</t>
  </si>
  <si>
    <t>PT Eternity Futures</t>
  </si>
  <si>
    <t>104</t>
  </si>
  <si>
    <t>PT HFX International Berjangka</t>
  </si>
  <si>
    <t>133</t>
  </si>
  <si>
    <t>PT Finex Berjangka</t>
  </si>
  <si>
    <t>060</t>
  </si>
  <si>
    <t>PT First State Futures</t>
  </si>
  <si>
    <t>099</t>
  </si>
  <si>
    <t>PT Garuda Berjangka</t>
  </si>
  <si>
    <t>057</t>
  </si>
  <si>
    <t>PT Gatra Mega Berjangka</t>
  </si>
  <si>
    <t>113</t>
  </si>
  <si>
    <t>PT Global Intra Berjangka</t>
  </si>
  <si>
    <t>068</t>
  </si>
  <si>
    <t>PT Esandar Arthamas Berjangka</t>
  </si>
  <si>
    <t>124</t>
  </si>
  <si>
    <t>PT Java Global Futures</t>
  </si>
  <si>
    <t>038</t>
  </si>
  <si>
    <t>PT Indosukses Futures</t>
  </si>
  <si>
    <t>066</t>
  </si>
  <si>
    <t>PT Inter Pan Pasifik Futures</t>
  </si>
  <si>
    <t>120</t>
  </si>
  <si>
    <t>PT International Business Futures</t>
  </si>
  <si>
    <t>112</t>
  </si>
  <si>
    <t>PT International Mitra Futures</t>
  </si>
  <si>
    <t>005</t>
  </si>
  <si>
    <t>PT Jalatama Artha Berjangka</t>
  </si>
  <si>
    <t>036</t>
  </si>
  <si>
    <t>PT Kontakperkasa Futures</t>
  </si>
  <si>
    <t>064</t>
  </si>
  <si>
    <t>PT Deu Calion Futures</t>
  </si>
  <si>
    <t>042</t>
  </si>
  <si>
    <t>PT Mahadana Asta Berjangka</t>
  </si>
  <si>
    <t>132</t>
  </si>
  <si>
    <t>PT CCAM Berjangka Indonesia</t>
  </si>
  <si>
    <t>058</t>
  </si>
  <si>
    <t>PT Maxco Futures</t>
  </si>
  <si>
    <t>121</t>
  </si>
  <si>
    <t>PT Mega Menara Mas Berjangka</t>
  </si>
  <si>
    <t>108</t>
  </si>
  <si>
    <t>PT Global Kapital Investama</t>
  </si>
  <si>
    <t>089</t>
  </si>
  <si>
    <t>PT Menara Mas Futures</t>
  </si>
  <si>
    <t>131</t>
  </si>
  <si>
    <t>PT Mentari Mulia Berjangka</t>
  </si>
  <si>
    <t>052</t>
  </si>
  <si>
    <t>PT Monex Investindo Futures</t>
  </si>
  <si>
    <t>119</t>
  </si>
  <si>
    <t>PT Nine Stars Futures</t>
  </si>
  <si>
    <t>105</t>
  </si>
  <si>
    <t>PT Asia Pro Berjangka</t>
  </si>
  <si>
    <t>016</t>
  </si>
  <si>
    <t>PT Pacific Duaribu Futures</t>
  </si>
  <si>
    <t>014</t>
  </si>
  <si>
    <t>PT Didi Max Berjangka</t>
  </si>
  <si>
    <t>096</t>
  </si>
  <si>
    <t>PT Premier Equity Futures</t>
  </si>
  <si>
    <t>053</t>
  </si>
  <si>
    <t>PT Teknologi Finansial Berjangka</t>
  </si>
  <si>
    <t>012</t>
  </si>
  <si>
    <t>PT Rifan Financindo Berjangka</t>
  </si>
  <si>
    <t>117</t>
  </si>
  <si>
    <t>PT Royal Trust Futures</t>
  </si>
  <si>
    <t>003</t>
  </si>
  <si>
    <t>PT Sentratama Investor Berjangka</t>
  </si>
  <si>
    <t>004</t>
  </si>
  <si>
    <t>PT Soegee Futures</t>
  </si>
  <si>
    <t>049</t>
  </si>
  <si>
    <t>PT Solid Gold Berjangka</t>
  </si>
  <si>
    <t>056</t>
  </si>
  <si>
    <t>PT Topgrowth Futures</t>
  </si>
  <si>
    <t>062</t>
  </si>
  <si>
    <t>PT Trijaya Pratama Futures</t>
  </si>
  <si>
    <t>126</t>
  </si>
  <si>
    <t>PT Sagafx Sentra Berjangka</t>
  </si>
  <si>
    <t>095</t>
  </si>
  <si>
    <t>PT United Asia Futures</t>
  </si>
  <si>
    <t>050</t>
  </si>
  <si>
    <t>PT Valbury Asia Futures</t>
  </si>
  <si>
    <t>077</t>
  </si>
  <si>
    <t>PT Capital Megah Mandiri</t>
  </si>
  <si>
    <t>069</t>
  </si>
  <si>
    <t>PT Danpac Finansa Utama</t>
  </si>
  <si>
    <t>035</t>
  </si>
  <si>
    <t>PT Halim Mitradana International</t>
  </si>
  <si>
    <t>127</t>
  </si>
  <si>
    <t>PT Harta International Investama</t>
  </si>
  <si>
    <t>079</t>
  </si>
  <si>
    <t>PT Inter Multiinvest Fortuna</t>
  </si>
  <si>
    <t>070</t>
  </si>
  <si>
    <t>PT Jasa Mulia Forexindo</t>
  </si>
  <si>
    <t>128</t>
  </si>
  <si>
    <t>PT Menara Mas Investindo</t>
  </si>
  <si>
    <t>076</t>
  </si>
  <si>
    <t>PT Pan Emperor</t>
  </si>
  <si>
    <t>067</t>
  </si>
  <si>
    <t>PT Prolindo Buana Semesta</t>
  </si>
  <si>
    <t>081</t>
  </si>
  <si>
    <t>PT Real Time Forex Indonesia</t>
  </si>
  <si>
    <t>073</t>
  </si>
  <si>
    <t>PT Royal Assetindo</t>
  </si>
  <si>
    <t>082</t>
  </si>
  <si>
    <t>PT Sentra Artha Maxima</t>
  </si>
  <si>
    <t>080</t>
  </si>
  <si>
    <t>PT Surya Anugerah Mulya</t>
  </si>
  <si>
    <t>071</t>
  </si>
  <si>
    <t>PT World Index Investment</t>
  </si>
  <si>
    <t>041</t>
  </si>
  <si>
    <t>PT MONEX INVESTINDO FUTURES</t>
  </si>
  <si>
    <t>134</t>
  </si>
  <si>
    <t>PT Straits Futures Indonesia</t>
  </si>
  <si>
    <t>142</t>
  </si>
  <si>
    <t>PT Usaha Forexindo Indonesia</t>
  </si>
  <si>
    <t>111</t>
  </si>
  <si>
    <t>PT Adhikarya Cipta Persada</t>
  </si>
  <si>
    <t>PT PG Berjangka</t>
  </si>
  <si>
    <t>143</t>
  </si>
  <si>
    <t>172</t>
  </si>
  <si>
    <t>PT Abi Komoditi Berjangka</t>
  </si>
  <si>
    <t>136</t>
  </si>
  <si>
    <t>PT Philip Futures</t>
  </si>
  <si>
    <t>125</t>
  </si>
  <si>
    <t>PT Universal Futures</t>
  </si>
  <si>
    <t>148</t>
  </si>
  <si>
    <t>PT Global Buana Karya</t>
  </si>
  <si>
    <t>149</t>
  </si>
  <si>
    <t>PT Fintech Maju Berjangka</t>
  </si>
  <si>
    <t>153</t>
  </si>
  <si>
    <t>PT Langit Indonesia Berjangka</t>
  </si>
  <si>
    <t>154</t>
  </si>
  <si>
    <t>PT Coginvest Teknologi Indonesia</t>
  </si>
  <si>
    <t>Bank</t>
  </si>
  <si>
    <t xml:space="preserve"> No. Bilyet</t>
  </si>
  <si>
    <t>No. Rekening</t>
  </si>
  <si>
    <t>penempatan awal</t>
  </si>
  <si>
    <t>JANGKA WAKTU</t>
  </si>
  <si>
    <t>WAKTU PENEMPATAN</t>
  </si>
  <si>
    <t>JATUH  TEMPO</t>
  </si>
  <si>
    <t>SUKU BUNGA P.A</t>
  </si>
  <si>
    <t>BUNGA BRUTO</t>
  </si>
  <si>
    <t>PPh 20%</t>
  </si>
  <si>
    <t>BUNGA</t>
  </si>
  <si>
    <t>Biaya Admin</t>
  </si>
  <si>
    <t>Transfer dana</t>
  </si>
  <si>
    <t>Transfer Dana ke KBI</t>
  </si>
  <si>
    <t>Penempatan  Baru</t>
  </si>
  <si>
    <t>AH 742053</t>
  </si>
  <si>
    <t>545.5333544</t>
  </si>
  <si>
    <t>CIMB NIAGA</t>
  </si>
  <si>
    <t>Bunga yang Diterima</t>
  </si>
  <si>
    <t>BNI</t>
  </si>
  <si>
    <t>Mandiri</t>
  </si>
  <si>
    <t>CCBI</t>
  </si>
  <si>
    <t>Capital</t>
  </si>
  <si>
    <t>agrodanafutures008@gmail.com</t>
  </si>
  <si>
    <t>finance@asiatradefx.com</t>
  </si>
  <si>
    <t>ningsih.askap.finance@gmail.com</t>
  </si>
  <si>
    <t>rabiani.acc@bestprofit-futures.co.id'; max.acc@bestprofit-futures.co.id; nina.acc@bestprofit-futures.co.id</t>
  </si>
  <si>
    <t>ACCT CCF &lt;acct.centralfutures@gmail.com&gt;</t>
  </si>
  <si>
    <t>acc.century@gmail.com</t>
  </si>
  <si>
    <t>rohyadi.trie@gmail.com'; 065 - PT Cyber Futures - Alex &lt;alexiacf99@gmail.com&gt;</t>
  </si>
  <si>
    <t>100 - PT Equityworld Futures &lt;finance.premier1234@gmail.com&gt;; acc.100ewf@gmail.com</t>
  </si>
  <si>
    <t>accounting@eternityfutures.com'</t>
  </si>
  <si>
    <t>hfxfinance23@gmail.com</t>
  </si>
  <si>
    <t>133 - PT Finex Bisnis Solusi Futures &lt;financial@finex.co.id&gt;</t>
  </si>
  <si>
    <t>060 - PT First State Futures &lt;acc-2@firststate-futures.com&gt;</t>
  </si>
  <si>
    <t>finance.garudaberjangka@gmail.com; b_412m@yahoo.com; ibrahim@garudaberjangka.com</t>
  </si>
  <si>
    <t>rizanurvianti@gmail.com</t>
  </si>
  <si>
    <t>068 - PT Esandar Arthamas Berjangka &lt;settlement.esandar@yahoo.co.id&gt;</t>
  </si>
  <si>
    <t>accounting@gaf.co.id; irma.rosetty@gmail.com; accounting@giberjangka.co.id</t>
  </si>
  <si>
    <t>124 - PT Java Global Futures &lt;info@javafx.co.id&gt;</t>
  </si>
  <si>
    <t>yuly.carren@yahoo.co.id; 038 - PT Indosukses Futures - isf &lt;isfsukses@gmail.com&gt;</t>
  </si>
  <si>
    <t>secretary_interpan_tamara@yahoo.co.id; cim.ippf@gmail.com</t>
  </si>
  <si>
    <t>120 - PT International Business Futures &lt;info.ptibf@gmail.com&gt;</t>
  </si>
  <si>
    <t>settlement@foreximf.com; elvi.simamora.es@gmail.com</t>
  </si>
  <si>
    <t>alessandro.tambunan@jalatama.co.id; erlyn.mareti@jalatama.co.id</t>
  </si>
  <si>
    <t>dian.acc@kontak-perkasa-futures.co.id</t>
  </si>
  <si>
    <t>fa@dcfx.co.id</t>
  </si>
  <si>
    <t>042 - PT Mahadana Asta Berjangka &lt;mahadana.clearing@gmail.com&gt;</t>
  </si>
  <si>
    <t>Melly ccam &lt;melly@ccam-bi.co.id&gt;; tia@ccam-bi.co.id</t>
  </si>
  <si>
    <t>Erwan Erwan &lt;finance@maxco.co.id&gt;</t>
  </si>
  <si>
    <t>121 - PT Megagrowth Futures &lt;backoffice.mgf@gmail.com&gt;</t>
  </si>
  <si>
    <t>rahma.alrifqah@gkinvest.co.id</t>
  </si>
  <si>
    <t>089 - PT Menara Mas Futures &lt;accounting@menaramas.com&gt;</t>
  </si>
  <si>
    <t>131 - PT Mentari Mulia Berjangka &lt;kliring@mentarimulia.co.id&gt;; finance div &lt;finance_mmb@yahoo.co.id&gt;</t>
  </si>
  <si>
    <t>meilina@mifx.com</t>
  </si>
  <si>
    <t>119 - PT Nine Stars Futures &lt;admin@ninestars.co.id&gt;</t>
  </si>
  <si>
    <t>Accounting New CIB &lt;acc.newcib@gmail.com&gt;; Hartono hartono &lt;hartono70ocf@gmail.com&gt;</t>
  </si>
  <si>
    <t>Hermawan@pacific2000futures.co.id</t>
  </si>
  <si>
    <t>014 - PT Didi Max Berjangka &lt;settlement@didimax.co.id&gt;; finance@didimax.co.id</t>
  </si>
  <si>
    <t>096 - PT Premier Equity Futures &lt;finance.premier1234@gmail.com&gt;; triska.noviyanti@yahoo.com</t>
  </si>
  <si>
    <t>053 -  Teknologi Finansial Berjangka &lt;fat@tfx.co.id&gt;; 053 - PT Teknologi Finansial Berjangka - TFB &lt;teknologifinansialberjangka@gmail.com&gt;</t>
  </si>
  <si>
    <t>012 - PT Rifan Financindo Berjangka &lt;kliring@rifan-financindo-berjangka.co.id&gt;</t>
  </si>
  <si>
    <t>117 - PT Royal Trust Futures &lt;admin@royaltrustfutures.com&gt;; accounting@royalfx.co.id</t>
  </si>
  <si>
    <t>003 - PT Sentratama Investor Berjangka &lt;sentra.acc@gmail.com&gt;</t>
  </si>
  <si>
    <t>004 - PT Soegee Futures &lt;sherly.hdb@gmail.com&gt;</t>
  </si>
  <si>
    <t>solidgold.049@gmail.com; acctg_admin@solidgold.co.id; 049 - PT Solid Gold Berjangka &lt;yopie.acc@solidgold.co.id&gt;</t>
  </si>
  <si>
    <t>056 - PT Topgrowth Futures &lt;komang@topgrowthfutures.com&gt;; komang.nyomie@gmail.com</t>
  </si>
  <si>
    <t>062 - PT Trijaya Pratama Futures &lt;akuntingtrijaya@gmail.com&gt;</t>
  </si>
  <si>
    <t>126 - PT Sagafx Sentra Berjangka &lt;ptsagafx@ptkbi.com&gt;</t>
  </si>
  <si>
    <t>095 - PT United Asia Futures &lt;acc@united-asia.com&gt;</t>
  </si>
  <si>
    <t>hans.tania@valbury.com</t>
  </si>
  <si>
    <t>077 - PT Capital Megah Mandiri &lt;capitalmegah@gmail.com&gt;</t>
  </si>
  <si>
    <t>069 - PT Danpac Finansa Utama &lt;yharsono07@gmail.com&gt;</t>
  </si>
  <si>
    <t>035 - PT Halim Mitradana Internasional - Accounting &lt;accounting@halimmitradana.com&gt;</t>
  </si>
  <si>
    <t>acct.hii@gmail.com</t>
  </si>
  <si>
    <t>079 - PT Inter Multinvest Fortuna &lt;imfortuna88@hotmail.com&gt;</t>
  </si>
  <si>
    <t>070 - PT Jasa Mulia Forexindo &lt;jasamulia.forexindo@gmail.com&gt;</t>
  </si>
  <si>
    <t>Finance ptmmi.co.id &lt;finance@ptmmi.co.id&gt;</t>
  </si>
  <si>
    <t>076 - PT Pan Emperor &lt;accounting@pan-emperor.co.id&gt;</t>
  </si>
  <si>
    <t>mela@prolindobuanasemesta.com</t>
  </si>
  <si>
    <t>081 - PT Real Time Forex Indonesia &lt;rtfi_jakarta@yahoo.com&gt;; binsar@rtfi.co.id</t>
  </si>
  <si>
    <t>073 - PT Royal Assetindo &lt;royal.assetindo@gmail.com&gt;; seis@royalassetindo.co.id; corporate@royalassetindo.co.id</t>
  </si>
  <si>
    <t>082 - PT Sentra Artha Maxima &lt;maxxima.pt@gmail.com&gt;</t>
  </si>
  <si>
    <t>pajak@surya-am.com</t>
  </si>
  <si>
    <t>071 - PT World Index Investment &lt;adi@worldindex.co.id&gt;</t>
  </si>
  <si>
    <t>finance.id@straitsfinancial.com</t>
  </si>
  <si>
    <t>meizafitriana@gmail.com</t>
  </si>
  <si>
    <t>Finance@adhikaryaciptapersada.co.id</t>
  </si>
  <si>
    <t>143 - PT PG Berjangka - hartoyo &lt;hartoyo.pgb@pluang.com&gt;; Angga Pradita Kurniawan &lt;angga.kurniawan@pluang.com&gt;</t>
  </si>
  <si>
    <t>145 - PT ABI Komoditi Berjangka &lt;info@abicommodity.com&gt;</t>
  </si>
  <si>
    <t>renia@phillip.co.id</t>
  </si>
  <si>
    <t>125 - PT Universal Futures - Acc &lt;acc.universaljkt@gmail.com&gt;; 125 - PT Universal Futures - admin &lt;futuresuniversal@gmail.com&gt;</t>
  </si>
  <si>
    <t>finance@globalbuanakarya.com</t>
  </si>
  <si>
    <t>149 - Fintech Maju Berjangka &lt;support@fintechberjangka.com&gt;; putridiask1803@gmail.com</t>
  </si>
  <si>
    <t>langitindonesiaberjangka@gmail.com</t>
  </si>
  <si>
    <t>coginvest.ti@gmail.com</t>
  </si>
  <si>
    <t xml:space="preserve"> </t>
  </si>
  <si>
    <t>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</si>
</sst>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d\-mmm\-yy;@"/>
    <numFmt numFmtId="166" formatCode="_(* #,##0.00_);_(* \(#,##0.00\);_(* &quot;-&quot;_);_(@_)"/>
    <numFmt numFmtId="167" formatCode="_(* #,##0.0_);_(* \(#,##0.0\);_(* &quot;-&quot;?_);_(@_)"/>
    <numFmt numFmtId="168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Comic Sans MS"/>
      <family val="4"/>
    </font>
    <font>
      <sz val="9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77">
    <xf numFmtId="0" fontId="0" fillId="0" borderId="0" xfId="0"/>
    <xf numFmtId="49" fontId="2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15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/>
    <xf numFmtId="43" fontId="8" fillId="0" borderId="1" xfId="1" applyNumberFormat="1" applyFont="1" applyFill="1" applyBorder="1"/>
    <xf numFmtId="10" fontId="8" fillId="0" borderId="1" xfId="2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1" xfId="6" applyBorder="1"/>
    <xf numFmtId="0" fontId="0" fillId="0" borderId="1" xfId="0" quotePrefix="1" applyBorder="1"/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0" fontId="2" fillId="0" borderId="1" xfId="2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0" fontId="3" fillId="0" borderId="1" xfId="0" quotePrefix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43" fontId="3" fillId="0" borderId="1" xfId="0" applyNumberFormat="1" applyFont="1" applyFill="1" applyBorder="1"/>
    <xf numFmtId="10" fontId="3" fillId="0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vertical="center"/>
    </xf>
    <xf numFmtId="43" fontId="3" fillId="3" borderId="1" xfId="0" applyNumberFormat="1" applyFont="1" applyFill="1" applyBorder="1"/>
    <xf numFmtId="165" fontId="3" fillId="3" borderId="1" xfId="0" applyNumberFormat="1" applyFont="1" applyFill="1" applyBorder="1" applyAlignment="1">
      <alignment horizontal="center"/>
    </xf>
    <xf numFmtId="167" fontId="3" fillId="0" borderId="1" xfId="1" applyNumberFormat="1" applyFont="1" applyFill="1" applyBorder="1"/>
    <xf numFmtId="15" fontId="3" fillId="0" borderId="1" xfId="0" applyNumberFormat="1" applyFont="1" applyFill="1" applyBorder="1" applyAlignment="1">
      <alignment horizontal="center"/>
    </xf>
    <xf numFmtId="43" fontId="7" fillId="0" borderId="1" xfId="0" applyNumberFormat="1" applyFont="1" applyFill="1" applyBorder="1" applyAlignment="1">
      <alignment horizontal="right" vertical="top" wrapText="1"/>
    </xf>
    <xf numFmtId="15" fontId="6" fillId="0" borderId="1" xfId="0" applyNumberFormat="1" applyFont="1" applyFill="1" applyBorder="1" applyAlignment="1">
      <alignment horizontal="center"/>
    </xf>
    <xf numFmtId="10" fontId="6" fillId="0" borderId="1" xfId="2" applyNumberFormat="1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41" fontId="3" fillId="0" borderId="1" xfId="0" applyNumberFormat="1" applyFont="1" applyFill="1" applyBorder="1"/>
    <xf numFmtId="168" fontId="3" fillId="0" borderId="1" xfId="0" applyNumberFormat="1" applyFont="1" applyFill="1" applyBorder="1" applyAlignment="1">
      <alignment horizontal="center"/>
    </xf>
    <xf numFmtId="41" fontId="3" fillId="0" borderId="1" xfId="3" applyFont="1" applyFill="1" applyBorder="1"/>
    <xf numFmtId="0" fontId="6" fillId="0" borderId="1" xfId="4" applyFont="1" applyFill="1" applyBorder="1" applyAlignment="1">
      <alignment horizontal="left"/>
    </xf>
    <xf numFmtId="43" fontId="7" fillId="0" borderId="1" xfId="4" applyNumberFormat="1" applyFont="1" applyFill="1" applyBorder="1" applyAlignment="1">
      <alignment horizontal="right" vertical="top" wrapText="1"/>
    </xf>
    <xf numFmtId="15" fontId="6" fillId="0" borderId="1" xfId="4" applyNumberFormat="1" applyFont="1" applyFill="1" applyBorder="1" applyAlignment="1">
      <alignment horizontal="center"/>
    </xf>
    <xf numFmtId="10" fontId="6" fillId="0" borderId="1" xfId="5" applyNumberFormat="1" applyFont="1" applyFill="1" applyBorder="1" applyAlignment="1">
      <alignment horizontal="center"/>
    </xf>
    <xf numFmtId="43" fontId="8" fillId="0" borderId="1" xfId="1" applyFont="1" applyFill="1" applyBorder="1"/>
    <xf numFmtId="15" fontId="8" fillId="0" borderId="1" xfId="0" applyNumberFormat="1" applyFont="1" applyFill="1" applyBorder="1" applyAlignment="1">
      <alignment horizontal="center" vertical="center"/>
    </xf>
    <xf numFmtId="41" fontId="8" fillId="0" borderId="1" xfId="1" applyNumberFormat="1" applyFont="1" applyFill="1" applyBorder="1"/>
    <xf numFmtId="165" fontId="8" fillId="0" borderId="1" xfId="0" applyNumberFormat="1" applyFont="1" applyFill="1" applyBorder="1" applyAlignment="1">
      <alignment horizontal="center"/>
    </xf>
    <xf numFmtId="0" fontId="8" fillId="3" borderId="1" xfId="0" applyFont="1" applyFill="1" applyBorder="1"/>
    <xf numFmtId="43" fontId="8" fillId="3" borderId="1" xfId="1" applyFont="1" applyFill="1" applyBorder="1"/>
    <xf numFmtId="15" fontId="8" fillId="3" borderId="1" xfId="0" applyNumberFormat="1" applyFont="1" applyFill="1" applyBorder="1" applyAlignment="1">
      <alignment horizontal="center" vertical="center"/>
    </xf>
    <xf numFmtId="10" fontId="8" fillId="3" borderId="1" xfId="2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/>
    <xf numFmtId="2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/>
    <xf numFmtId="2" fontId="3" fillId="0" borderId="1" xfId="3" applyNumberFormat="1" applyFont="1" applyFill="1" applyBorder="1"/>
    <xf numFmtId="2" fontId="3" fillId="0" borderId="1" xfId="0" applyNumberFormat="1" applyFont="1" applyFill="1" applyBorder="1" applyAlignment="1">
      <alignment horizontal="right"/>
    </xf>
    <xf numFmtId="2" fontId="3" fillId="3" borderId="1" xfId="0" applyNumberFormat="1" applyFont="1" applyFill="1" applyBorder="1" applyAlignment="1"/>
    <xf numFmtId="2" fontId="3" fillId="3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/>
    <xf numFmtId="2" fontId="3" fillId="0" borderId="1" xfId="1" applyNumberFormat="1" applyFont="1" applyFill="1" applyBorder="1" applyAlignment="1">
      <alignment horizontal="center"/>
    </xf>
    <xf numFmtId="2" fontId="3" fillId="0" borderId="1" xfId="1" applyNumberFormat="1" applyFont="1" applyFill="1" applyBorder="1"/>
    <xf numFmtId="2" fontId="8" fillId="0" borderId="1" xfId="0" applyNumberFormat="1" applyFont="1" applyFill="1" applyBorder="1"/>
    <xf numFmtId="2" fontId="8" fillId="0" borderId="1" xfId="1" applyNumberFormat="1" applyFont="1" applyFill="1" applyBorder="1"/>
    <xf numFmtId="2" fontId="8" fillId="3" borderId="1" xfId="1" applyNumberFormat="1" applyFont="1" applyFill="1" applyBorder="1"/>
    <xf numFmtId="2" fontId="8" fillId="0" borderId="0" xfId="0" applyNumberFormat="1" applyFont="1" applyFill="1" applyBorder="1"/>
    <xf numFmtId="2" fontId="3" fillId="0" borderId="1" xfId="1" applyNumberFormat="1" applyFont="1" applyFill="1" applyBorder="1" applyAlignment="1">
      <alignment horizontal="right"/>
    </xf>
    <xf numFmtId="2" fontId="3" fillId="3" borderId="1" xfId="1" applyNumberFormat="1" applyFont="1" applyFill="1" applyBorder="1" applyAlignment="1">
      <alignment horizontal="right"/>
    </xf>
    <xf numFmtId="2" fontId="3" fillId="3" borderId="1" xfId="0" applyNumberFormat="1" applyFont="1" applyFill="1" applyBorder="1" applyAlignment="1">
      <alignment horizontal="right"/>
    </xf>
    <xf numFmtId="2" fontId="7" fillId="0" borderId="1" xfId="0" applyNumberFormat="1" applyFont="1" applyFill="1" applyBorder="1" applyAlignment="1">
      <alignment horizontal="right" vertical="top" wrapText="1"/>
    </xf>
    <xf numFmtId="1" fontId="3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/>
    </xf>
    <xf numFmtId="1" fontId="8" fillId="3" borderId="1" xfId="0" applyNumberFormat="1" applyFont="1" applyFill="1" applyBorder="1" applyAlignment="1">
      <alignment horizontal="center"/>
    </xf>
    <xf numFmtId="1" fontId="8" fillId="0" borderId="1" xfId="0" applyNumberFormat="1" applyFont="1" applyFill="1" applyBorder="1"/>
  </cellXfs>
  <cellStyles count="7">
    <cellStyle name="Comma" xfId="1" builtinId="3"/>
    <cellStyle name="Comma [0]" xfId="3" builtinId="6"/>
    <cellStyle name="Hyperlink" xfId="6" builtinId="8"/>
    <cellStyle name="Normal" xfId="0" builtinId="0"/>
    <cellStyle name="Normal 2" xfId="4"/>
    <cellStyle name="Percent" xfId="2" builtinId="5"/>
    <cellStyle name="Percent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fa@dcfx.co.id" TargetMode="External"/><Relationship Id="rId13" Type="http://schemas.openxmlformats.org/officeDocument/2006/relationships/hyperlink" Target="mailto:acct.hii@gmail.com" TargetMode="External"/><Relationship Id="rId18" Type="http://schemas.openxmlformats.org/officeDocument/2006/relationships/hyperlink" Target="mailto:meizafitriana@gmail.com" TargetMode="External"/><Relationship Id="rId3" Type="http://schemas.openxmlformats.org/officeDocument/2006/relationships/hyperlink" Target="mailto:ningsih.askap.finance@gmail.com" TargetMode="External"/><Relationship Id="rId21" Type="http://schemas.openxmlformats.org/officeDocument/2006/relationships/hyperlink" Target="mailto:finance@globalbuanakarya.com" TargetMode="External"/><Relationship Id="rId7" Type="http://schemas.openxmlformats.org/officeDocument/2006/relationships/hyperlink" Target="mailto:dian.acc@kontak-perkasa-futures.co.id" TargetMode="External"/><Relationship Id="rId12" Type="http://schemas.openxmlformats.org/officeDocument/2006/relationships/hyperlink" Target="mailto:hans.tania@valbury.com" TargetMode="External"/><Relationship Id="rId17" Type="http://schemas.openxmlformats.org/officeDocument/2006/relationships/hyperlink" Target="mailto:finance.id@straitsfinancial.com" TargetMode="External"/><Relationship Id="rId2" Type="http://schemas.openxmlformats.org/officeDocument/2006/relationships/hyperlink" Target="mailto:finance@asiatradefx.com" TargetMode="External"/><Relationship Id="rId16" Type="http://schemas.openxmlformats.org/officeDocument/2006/relationships/hyperlink" Target="mailto:meilina@mifx.com" TargetMode="External"/><Relationship Id="rId20" Type="http://schemas.openxmlformats.org/officeDocument/2006/relationships/hyperlink" Target="mailto:renia@phillip.co.id" TargetMode="External"/><Relationship Id="rId1" Type="http://schemas.openxmlformats.org/officeDocument/2006/relationships/hyperlink" Target="mailto:agrodanafutures008@gmail.com" TargetMode="External"/><Relationship Id="rId6" Type="http://schemas.openxmlformats.org/officeDocument/2006/relationships/hyperlink" Target="mailto:rizanurvianti@gmail.com" TargetMode="External"/><Relationship Id="rId11" Type="http://schemas.openxmlformats.org/officeDocument/2006/relationships/hyperlink" Target="mailto:Hermawan@pacific2000futures.co.id" TargetMode="External"/><Relationship Id="rId5" Type="http://schemas.openxmlformats.org/officeDocument/2006/relationships/hyperlink" Target="mailto:hfxfinance23@gmail.com" TargetMode="External"/><Relationship Id="rId15" Type="http://schemas.openxmlformats.org/officeDocument/2006/relationships/hyperlink" Target="mailto:pajak@surya-am.com" TargetMode="External"/><Relationship Id="rId23" Type="http://schemas.openxmlformats.org/officeDocument/2006/relationships/hyperlink" Target="mailto:coginvest.ti@gmail.com" TargetMode="External"/><Relationship Id="rId10" Type="http://schemas.openxmlformats.org/officeDocument/2006/relationships/hyperlink" Target="mailto:meilina@mifx.com" TargetMode="External"/><Relationship Id="rId19" Type="http://schemas.openxmlformats.org/officeDocument/2006/relationships/hyperlink" Target="mailto:Finance@adhikaryaciptapersada.co.id" TargetMode="External"/><Relationship Id="rId4" Type="http://schemas.openxmlformats.org/officeDocument/2006/relationships/hyperlink" Target="mailto:acc.century@gmail.com" TargetMode="External"/><Relationship Id="rId9" Type="http://schemas.openxmlformats.org/officeDocument/2006/relationships/hyperlink" Target="mailto:rahma.alrifqah@gkinvest.co.id" TargetMode="External"/><Relationship Id="rId14" Type="http://schemas.openxmlformats.org/officeDocument/2006/relationships/hyperlink" Target="mailto:mela@prolindobuanasemesta.com" TargetMode="External"/><Relationship Id="rId22" Type="http://schemas.openxmlformats.org/officeDocument/2006/relationships/hyperlink" Target="mailto:langitindonesiaberjangk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9"/>
  <sheetViews>
    <sheetView tabSelected="1" workbookViewId="0">
      <pane ySplit="1" topLeftCell="A2" activePane="bottomLeft" state="frozen"/>
      <selection activeCell="D1" sqref="D1"/>
      <selection pane="bottomLeft" activeCell="B24" sqref="B24:B72"/>
    </sheetView>
  </sheetViews>
  <sheetFormatPr defaultRowHeight="14.4" x14ac:dyDescent="0.3"/>
  <cols>
    <col min="1" max="1" width="32" style="13" customWidth="1"/>
    <col min="2" max="2" width="5.5546875" style="13" bestFit="1" customWidth="1"/>
    <col min="3" max="3" width="11.6640625" style="13" customWidth="1"/>
    <col min="4" max="4" width="10" style="13" customWidth="1"/>
    <col min="5" max="5" width="12.6640625" style="13" customWidth="1"/>
    <col min="6" max="6" width="18" style="13" customWidth="1"/>
    <col min="7" max="7" width="16.6640625" style="13" customWidth="1"/>
    <col min="8" max="8" width="21.33203125" style="13" customWidth="1"/>
    <col min="9" max="9" width="14.6640625" style="13" customWidth="1"/>
    <col min="10" max="10" width="17.21875" style="13" customWidth="1"/>
    <col min="11" max="11" width="15.6640625" style="68" customWidth="1"/>
    <col min="12" max="12" width="13.5546875" style="68" customWidth="1"/>
    <col min="13" max="13" width="15.6640625" style="68" customWidth="1"/>
    <col min="14" max="14" width="11.77734375" style="68" customWidth="1"/>
    <col min="15" max="15" width="19.21875" style="68" customWidth="1"/>
    <col min="16" max="16" width="17.88671875" style="68" customWidth="1"/>
    <col min="17" max="17" width="19.77734375" style="13" bestFit="1" customWidth="1"/>
    <col min="18" max="18" width="18.6640625" style="13" bestFit="1" customWidth="1"/>
    <col min="19" max="16384" width="8.88671875" style="13"/>
  </cols>
  <sheetData>
    <row r="1" spans="1:18" ht="13.2" customHeight="1" x14ac:dyDescent="0.3">
      <c r="A1" s="16" t="s">
        <v>248</v>
      </c>
      <c r="B1" s="16" t="s">
        <v>0</v>
      </c>
      <c r="C1" s="16" t="s">
        <v>151</v>
      </c>
      <c r="D1" s="16" t="s">
        <v>152</v>
      </c>
      <c r="E1" s="16" t="s">
        <v>153</v>
      </c>
      <c r="F1" s="16" t="s">
        <v>154</v>
      </c>
      <c r="G1" s="17" t="s">
        <v>155</v>
      </c>
      <c r="H1" s="18" t="s">
        <v>156</v>
      </c>
      <c r="I1" s="18" t="s">
        <v>157</v>
      </c>
      <c r="J1" s="19" t="s">
        <v>158</v>
      </c>
      <c r="K1" s="54" t="s">
        <v>159</v>
      </c>
      <c r="L1" s="54" t="s">
        <v>160</v>
      </c>
      <c r="M1" s="54" t="s">
        <v>161</v>
      </c>
      <c r="N1" s="54" t="s">
        <v>162</v>
      </c>
      <c r="O1" s="54" t="s">
        <v>169</v>
      </c>
      <c r="P1" s="54" t="s">
        <v>163</v>
      </c>
      <c r="Q1" s="20" t="s">
        <v>164</v>
      </c>
      <c r="R1" s="21" t="s">
        <v>165</v>
      </c>
    </row>
    <row r="2" spans="1:18" x14ac:dyDescent="0.3">
      <c r="A2" s="7" t="s">
        <v>86</v>
      </c>
      <c r="B2" s="7" t="str">
        <f>VLOOKUP(A2,Sheet2!B3:C77,2,FALSE)</f>
        <v>004</v>
      </c>
      <c r="C2" s="22" t="s">
        <v>168</v>
      </c>
      <c r="D2" s="10"/>
      <c r="E2" s="10"/>
      <c r="F2" s="57">
        <v>1244050433.4611332</v>
      </c>
      <c r="G2" s="74">
        <v>31</v>
      </c>
      <c r="H2" s="25">
        <v>44802</v>
      </c>
      <c r="I2" s="25">
        <v>44833</v>
      </c>
      <c r="J2" s="28">
        <v>2.5000000000000001E-2</v>
      </c>
      <c r="K2" s="55">
        <f>SUM(F2*J2/365*G2)</f>
        <v>2641476.9477599408</v>
      </c>
      <c r="L2" s="55">
        <f>SUM(K2*20%)</f>
        <v>528295.38955198822</v>
      </c>
      <c r="M2" s="56">
        <f>SUM(K2-L2)</f>
        <v>2113181.5582079524</v>
      </c>
      <c r="N2" s="56">
        <v>0</v>
      </c>
      <c r="O2" s="57">
        <f>M2-N2</f>
        <v>2113181.5582079524</v>
      </c>
      <c r="P2" s="56">
        <v>0</v>
      </c>
      <c r="Q2" s="59">
        <v>0</v>
      </c>
      <c r="R2" s="59">
        <f>+F2+O2-P2-Q2</f>
        <v>1246163615.0193412</v>
      </c>
    </row>
    <row r="3" spans="1:18" x14ac:dyDescent="0.3">
      <c r="A3" s="7" t="s">
        <v>18</v>
      </c>
      <c r="B3" s="7" t="str">
        <f>VLOOKUP(A3,Sheet2!B17:C91,2,FALSE)</f>
        <v>100</v>
      </c>
      <c r="C3" s="22" t="s">
        <v>168</v>
      </c>
      <c r="D3" s="10"/>
      <c r="E3" s="10"/>
      <c r="F3" s="27">
        <v>1005725713.52</v>
      </c>
      <c r="G3" s="74">
        <v>31</v>
      </c>
      <c r="H3" s="25">
        <v>44802</v>
      </c>
      <c r="I3" s="25">
        <v>44833</v>
      </c>
      <c r="J3" s="28">
        <v>2.5000000000000001E-2</v>
      </c>
      <c r="K3" s="55">
        <f t="shared" ref="K3:K33" si="0">SUM(F3*J3/365*G3)</f>
        <v>2135445.008158904</v>
      </c>
      <c r="L3" s="55">
        <f t="shared" ref="L3:L33" si="1">SUM(K3*20%)</f>
        <v>427089.00163178082</v>
      </c>
      <c r="M3" s="56">
        <f t="shared" ref="M3:M19" si="2">SUM(K3-L3)</f>
        <v>1708356.0065271233</v>
      </c>
      <c r="N3" s="56">
        <v>0</v>
      </c>
      <c r="O3" s="57">
        <f t="shared" ref="O3:O21" si="3">M3-N3</f>
        <v>1708356.0065271233</v>
      </c>
      <c r="P3" s="56">
        <f>O3</f>
        <v>1708356.0065271233</v>
      </c>
      <c r="Q3" s="26">
        <v>0</v>
      </c>
      <c r="R3" s="59">
        <f t="shared" ref="R3:R9" si="4">+F3+O3-P3-Q3</f>
        <v>1005725713.52</v>
      </c>
    </row>
    <row r="4" spans="1:18" x14ac:dyDescent="0.3">
      <c r="A4" s="7" t="s">
        <v>10</v>
      </c>
      <c r="B4" s="7" t="str">
        <f>VLOOKUP(A4,Sheet2!B4:C77,2,FALSE)</f>
        <v>093</v>
      </c>
      <c r="C4" s="22" t="s">
        <v>168</v>
      </c>
      <c r="D4" s="10"/>
      <c r="E4" s="10"/>
      <c r="F4" s="27">
        <v>1000000000</v>
      </c>
      <c r="G4" s="74">
        <v>31</v>
      </c>
      <c r="H4" s="25">
        <v>44802</v>
      </c>
      <c r="I4" s="25">
        <v>44833</v>
      </c>
      <c r="J4" s="28">
        <v>2.5000000000000001E-2</v>
      </c>
      <c r="K4" s="55">
        <f t="shared" si="0"/>
        <v>2123287.6712328768</v>
      </c>
      <c r="L4" s="55">
        <f t="shared" si="1"/>
        <v>424657.53424657538</v>
      </c>
      <c r="M4" s="56">
        <f t="shared" si="2"/>
        <v>1698630.1369863015</v>
      </c>
      <c r="N4" s="56">
        <v>0</v>
      </c>
      <c r="O4" s="57">
        <f t="shared" si="3"/>
        <v>1698630.1369863015</v>
      </c>
      <c r="P4" s="56">
        <f>O4</f>
        <v>1698630.1369863015</v>
      </c>
      <c r="Q4" s="26">
        <v>0</v>
      </c>
      <c r="R4" s="59">
        <f t="shared" si="4"/>
        <v>1000000000</v>
      </c>
    </row>
    <row r="5" spans="1:18" x14ac:dyDescent="0.3">
      <c r="A5" s="7" t="s">
        <v>60</v>
      </c>
      <c r="B5" s="7" t="str">
        <f>VLOOKUP(A5,Sheet2!B5:C78,2,FALSE)</f>
        <v>108</v>
      </c>
      <c r="C5" s="22" t="s">
        <v>168</v>
      </c>
      <c r="D5" s="10"/>
      <c r="E5" s="10"/>
      <c r="F5" s="27">
        <v>2184751655.2099009</v>
      </c>
      <c r="G5" s="74">
        <v>31</v>
      </c>
      <c r="H5" s="25">
        <v>44802</v>
      </c>
      <c r="I5" s="25">
        <v>44833</v>
      </c>
      <c r="J5" s="28">
        <v>2.5000000000000001E-2</v>
      </c>
      <c r="K5" s="55">
        <f t="shared" si="0"/>
        <v>4638856.2542128032</v>
      </c>
      <c r="L5" s="55">
        <f t="shared" si="1"/>
        <v>927771.25084256066</v>
      </c>
      <c r="M5" s="56">
        <f t="shared" si="2"/>
        <v>3711085.0033702427</v>
      </c>
      <c r="N5" s="56">
        <v>0</v>
      </c>
      <c r="O5" s="57">
        <f t="shared" si="3"/>
        <v>3711085.0033702427</v>
      </c>
      <c r="P5" s="56">
        <v>0</v>
      </c>
      <c r="Q5" s="26">
        <v>0</v>
      </c>
      <c r="R5" s="59">
        <f t="shared" si="4"/>
        <v>2188462740.2132711</v>
      </c>
    </row>
    <row r="6" spans="1:18" x14ac:dyDescent="0.3">
      <c r="A6" s="7" t="s">
        <v>44</v>
      </c>
      <c r="B6" s="7" t="str">
        <f>VLOOKUP(A6,Sheet2!B6:C79,2,FALSE)</f>
        <v>112</v>
      </c>
      <c r="C6" s="22" t="s">
        <v>168</v>
      </c>
      <c r="D6" s="10"/>
      <c r="E6" s="10"/>
      <c r="F6" s="27">
        <v>1163513550.2322919</v>
      </c>
      <c r="G6" s="74">
        <v>31</v>
      </c>
      <c r="H6" s="25">
        <v>44802</v>
      </c>
      <c r="I6" s="25">
        <v>44833</v>
      </c>
      <c r="J6" s="28">
        <v>2.5000000000000001E-2</v>
      </c>
      <c r="K6" s="55">
        <f t="shared" si="0"/>
        <v>2470473.9765206198</v>
      </c>
      <c r="L6" s="55">
        <f t="shared" si="1"/>
        <v>494094.79530412401</v>
      </c>
      <c r="M6" s="56">
        <f t="shared" si="2"/>
        <v>1976379.1812164958</v>
      </c>
      <c r="N6" s="56">
        <v>0</v>
      </c>
      <c r="O6" s="57">
        <f t="shared" si="3"/>
        <v>1976379.1812164958</v>
      </c>
      <c r="P6" s="56">
        <v>0</v>
      </c>
      <c r="Q6" s="26">
        <v>0</v>
      </c>
      <c r="R6" s="59">
        <f t="shared" si="4"/>
        <v>1165489929.4135084</v>
      </c>
    </row>
    <row r="7" spans="1:18" x14ac:dyDescent="0.3">
      <c r="A7" s="7" t="s">
        <v>32</v>
      </c>
      <c r="B7" s="7" t="str">
        <f>VLOOKUP(A7,Sheet2!B7:C80,2,FALSE)</f>
        <v>113</v>
      </c>
      <c r="C7" s="22" t="s">
        <v>168</v>
      </c>
      <c r="D7" s="10"/>
      <c r="E7" s="10"/>
      <c r="F7" s="27">
        <v>2160105627.0692215</v>
      </c>
      <c r="G7" s="74">
        <v>31</v>
      </c>
      <c r="H7" s="25">
        <v>44802</v>
      </c>
      <c r="I7" s="25">
        <v>44833</v>
      </c>
      <c r="J7" s="28">
        <v>2.5000000000000001E-2</v>
      </c>
      <c r="K7" s="55">
        <f t="shared" si="0"/>
        <v>4586525.6465168409</v>
      </c>
      <c r="L7" s="55">
        <f t="shared" si="1"/>
        <v>917305.12930336827</v>
      </c>
      <c r="M7" s="56">
        <f t="shared" si="2"/>
        <v>3669220.5172134726</v>
      </c>
      <c r="N7" s="56">
        <v>0</v>
      </c>
      <c r="O7" s="57">
        <f t="shared" si="3"/>
        <v>3669220.5172134726</v>
      </c>
      <c r="P7" s="56">
        <v>0</v>
      </c>
      <c r="Q7" s="26">
        <v>0</v>
      </c>
      <c r="R7" s="69">
        <f t="shared" si="4"/>
        <v>2163774847.5864348</v>
      </c>
    </row>
    <row r="8" spans="1:18" x14ac:dyDescent="0.3">
      <c r="A8" s="7" t="s">
        <v>38</v>
      </c>
      <c r="B8" s="7" t="str">
        <f>VLOOKUP(A8,Sheet2!B9:C82,2,FALSE)</f>
        <v>038</v>
      </c>
      <c r="C8" s="22" t="s">
        <v>168</v>
      </c>
      <c r="D8" s="10"/>
      <c r="E8" s="10"/>
      <c r="F8" s="27">
        <v>1811803676.4471006</v>
      </c>
      <c r="G8" s="74">
        <v>31</v>
      </c>
      <c r="H8" s="25">
        <v>44802</v>
      </c>
      <c r="I8" s="25">
        <v>44833</v>
      </c>
      <c r="J8" s="28">
        <v>2.5000000000000001E-2</v>
      </c>
      <c r="K8" s="55">
        <f t="shared" si="0"/>
        <v>3846980.4088945291</v>
      </c>
      <c r="L8" s="55">
        <f t="shared" si="1"/>
        <v>769396.08177890582</v>
      </c>
      <c r="M8" s="56">
        <f t="shared" si="2"/>
        <v>3077584.3271156233</v>
      </c>
      <c r="N8" s="56">
        <v>0</v>
      </c>
      <c r="O8" s="57">
        <f t="shared" si="3"/>
        <v>3077584.3271156233</v>
      </c>
      <c r="P8" s="56">
        <v>0</v>
      </c>
      <c r="Q8" s="26">
        <v>0</v>
      </c>
      <c r="R8" s="69">
        <f t="shared" si="4"/>
        <v>1814881260.7742162</v>
      </c>
    </row>
    <row r="9" spans="1:18" x14ac:dyDescent="0.3">
      <c r="A9" s="7" t="s">
        <v>68</v>
      </c>
      <c r="B9" s="7" t="str">
        <f>VLOOKUP(A9,Sheet2!B10:C83,2,FALSE)</f>
        <v>119</v>
      </c>
      <c r="C9" s="22" t="s">
        <v>168</v>
      </c>
      <c r="D9" s="10"/>
      <c r="E9" s="10"/>
      <c r="F9" s="27">
        <v>2008412412.6069491</v>
      </c>
      <c r="G9" s="74">
        <v>31</v>
      </c>
      <c r="H9" s="25">
        <v>44802</v>
      </c>
      <c r="I9" s="25">
        <v>44833</v>
      </c>
      <c r="J9" s="28">
        <v>2.5000000000000001E-2</v>
      </c>
      <c r="K9" s="55">
        <f t="shared" si="0"/>
        <v>4264437.3144394122</v>
      </c>
      <c r="L9" s="55">
        <f t="shared" si="1"/>
        <v>852887.46288788249</v>
      </c>
      <c r="M9" s="56">
        <f t="shared" si="2"/>
        <v>3411549.85155153</v>
      </c>
      <c r="N9" s="56">
        <v>0</v>
      </c>
      <c r="O9" s="57">
        <f t="shared" si="3"/>
        <v>3411549.85155153</v>
      </c>
      <c r="P9" s="56">
        <v>0</v>
      </c>
      <c r="Q9" s="26">
        <v>0</v>
      </c>
      <c r="R9" s="69">
        <f t="shared" si="4"/>
        <v>2011823962.4585006</v>
      </c>
    </row>
    <row r="10" spans="1:18" x14ac:dyDescent="0.3">
      <c r="A10" s="7" t="s">
        <v>110</v>
      </c>
      <c r="B10" s="7" t="str">
        <f>VLOOKUP(A10,Sheet2!B11:C84,2,FALSE)</f>
        <v>070</v>
      </c>
      <c r="C10" s="22" t="s">
        <v>168</v>
      </c>
      <c r="D10" s="10"/>
      <c r="E10" s="10"/>
      <c r="F10" s="27">
        <v>4649941337.6649361</v>
      </c>
      <c r="G10" s="74">
        <v>31</v>
      </c>
      <c r="H10" s="25">
        <v>44802</v>
      </c>
      <c r="I10" s="25">
        <v>44833</v>
      </c>
      <c r="J10" s="28">
        <v>2.5000000000000001E-2</v>
      </c>
      <c r="K10" s="55">
        <f t="shared" si="0"/>
        <v>9873163.1142200697</v>
      </c>
      <c r="L10" s="55">
        <f t="shared" si="1"/>
        <v>1974632.6228440141</v>
      </c>
      <c r="M10" s="56">
        <f t="shared" si="2"/>
        <v>7898530.4913760554</v>
      </c>
      <c r="N10" s="56">
        <v>0</v>
      </c>
      <c r="O10" s="57">
        <f t="shared" si="3"/>
        <v>7898530.4913760554</v>
      </c>
      <c r="P10" s="56">
        <v>0</v>
      </c>
      <c r="Q10" s="26">
        <v>0</v>
      </c>
      <c r="R10" s="69">
        <f>+F10+O10-P10-Sheet1!Q309</f>
        <v>4657839868.156312</v>
      </c>
    </row>
    <row r="11" spans="1:18" x14ac:dyDescent="0.3">
      <c r="A11" s="7" t="s">
        <v>118</v>
      </c>
      <c r="B11" s="7" t="str">
        <f>VLOOKUP(A11,Sheet2!B12:C85,2,FALSE)</f>
        <v>081</v>
      </c>
      <c r="C11" s="22" t="s">
        <v>168</v>
      </c>
      <c r="D11" s="10"/>
      <c r="E11" s="10"/>
      <c r="F11" s="27">
        <v>4628722803.5182323</v>
      </c>
      <c r="G11" s="74">
        <v>31</v>
      </c>
      <c r="H11" s="25">
        <v>44802</v>
      </c>
      <c r="I11" s="25">
        <v>44833</v>
      </c>
      <c r="J11" s="28">
        <v>2.5000000000000001E-2</v>
      </c>
      <c r="K11" s="55">
        <f t="shared" si="0"/>
        <v>9828110.0622647405</v>
      </c>
      <c r="L11" s="55">
        <f t="shared" si="1"/>
        <v>1965622.0124529481</v>
      </c>
      <c r="M11" s="56">
        <f t="shared" si="2"/>
        <v>7862488.0498117926</v>
      </c>
      <c r="N11" s="56">
        <v>0</v>
      </c>
      <c r="O11" s="57">
        <f t="shared" si="3"/>
        <v>7862488.0498117926</v>
      </c>
      <c r="P11" s="56">
        <v>0</v>
      </c>
      <c r="Q11" s="26">
        <v>0</v>
      </c>
      <c r="R11" s="69">
        <f t="shared" ref="R11:R19" si="5">+F11+O11-P11-Q11</f>
        <v>4636585291.5680437</v>
      </c>
    </row>
    <row r="12" spans="1:18" x14ac:dyDescent="0.3">
      <c r="A12" s="7" t="s">
        <v>120</v>
      </c>
      <c r="B12" s="7" t="str">
        <f>VLOOKUP(A12,Sheet2!B13:C86,2,FALSE)</f>
        <v>073</v>
      </c>
      <c r="C12" s="22" t="s">
        <v>168</v>
      </c>
      <c r="D12" s="10"/>
      <c r="E12" s="10"/>
      <c r="F12" s="27">
        <v>4649941337.6584358</v>
      </c>
      <c r="G12" s="74">
        <v>31</v>
      </c>
      <c r="H12" s="25">
        <v>44802</v>
      </c>
      <c r="I12" s="25">
        <v>44833</v>
      </c>
      <c r="J12" s="28">
        <v>2.5000000000000001E-2</v>
      </c>
      <c r="K12" s="55">
        <f t="shared" si="0"/>
        <v>9873163.1142062694</v>
      </c>
      <c r="L12" s="55">
        <f t="shared" si="1"/>
        <v>1974632.6228412539</v>
      </c>
      <c r="M12" s="56">
        <f t="shared" si="2"/>
        <v>7898530.4913650155</v>
      </c>
      <c r="N12" s="56">
        <v>0</v>
      </c>
      <c r="O12" s="57">
        <f t="shared" si="3"/>
        <v>7898530.4913650155</v>
      </c>
      <c r="P12" s="56">
        <v>0</v>
      </c>
      <c r="Q12" s="26">
        <v>0</v>
      </c>
      <c r="R12" s="69">
        <f t="shared" si="5"/>
        <v>4657839868.1498013</v>
      </c>
    </row>
    <row r="13" spans="1:18" x14ac:dyDescent="0.3">
      <c r="A13" s="7" t="s">
        <v>124</v>
      </c>
      <c r="B13" s="7" t="str">
        <f>VLOOKUP(A13,Sheet2!B14:C87,2,FALSE)</f>
        <v>080</v>
      </c>
      <c r="C13" s="22" t="s">
        <v>168</v>
      </c>
      <c r="D13" s="10"/>
      <c r="E13" s="10"/>
      <c r="F13" s="27">
        <v>2000000000</v>
      </c>
      <c r="G13" s="74">
        <v>31</v>
      </c>
      <c r="H13" s="25">
        <v>44802</v>
      </c>
      <c r="I13" s="25">
        <v>44833</v>
      </c>
      <c r="J13" s="28">
        <v>2.5000000000000001E-2</v>
      </c>
      <c r="K13" s="55">
        <f t="shared" si="0"/>
        <v>4246575.3424657537</v>
      </c>
      <c r="L13" s="55">
        <f t="shared" si="1"/>
        <v>849315.06849315076</v>
      </c>
      <c r="M13" s="56">
        <f t="shared" si="2"/>
        <v>3397260.273972603</v>
      </c>
      <c r="N13" s="56">
        <v>0</v>
      </c>
      <c r="O13" s="57">
        <f t="shared" si="3"/>
        <v>3397260.273972603</v>
      </c>
      <c r="P13" s="56">
        <f>O13</f>
        <v>3397260.273972603</v>
      </c>
      <c r="Q13" s="26">
        <v>0</v>
      </c>
      <c r="R13" s="69">
        <f t="shared" si="5"/>
        <v>2000000000</v>
      </c>
    </row>
    <row r="14" spans="1:18" x14ac:dyDescent="0.3">
      <c r="A14" s="7" t="s">
        <v>42</v>
      </c>
      <c r="B14" s="7" t="str">
        <f>VLOOKUP(A14,Sheet2!B29:C103,2,FALSE)</f>
        <v>120</v>
      </c>
      <c r="C14" s="22" t="s">
        <v>168</v>
      </c>
      <c r="D14" s="10"/>
      <c r="E14" s="10"/>
      <c r="F14" s="27">
        <v>1000000000</v>
      </c>
      <c r="G14" s="74">
        <v>31</v>
      </c>
      <c r="H14" s="25">
        <v>44802</v>
      </c>
      <c r="I14" s="25">
        <v>44833</v>
      </c>
      <c r="J14" s="28">
        <v>2.5000000000000001E-2</v>
      </c>
      <c r="K14" s="55">
        <f t="shared" si="0"/>
        <v>2123287.6712328768</v>
      </c>
      <c r="L14" s="55">
        <f t="shared" si="1"/>
        <v>424657.53424657538</v>
      </c>
      <c r="M14" s="56">
        <f t="shared" si="2"/>
        <v>1698630.1369863015</v>
      </c>
      <c r="N14" s="56">
        <v>0</v>
      </c>
      <c r="O14" s="57">
        <f t="shared" si="3"/>
        <v>1698630.1369863015</v>
      </c>
      <c r="P14" s="56">
        <f>O14</f>
        <v>1698630.1369863015</v>
      </c>
      <c r="Q14" s="26">
        <v>0</v>
      </c>
      <c r="R14" s="69">
        <f t="shared" si="5"/>
        <v>1000000000</v>
      </c>
    </row>
    <row r="15" spans="1:18" x14ac:dyDescent="0.3">
      <c r="A15" s="7" t="s">
        <v>58</v>
      </c>
      <c r="B15" s="7" t="str">
        <f>VLOOKUP(A15,Sheet2!B30:C104,2,FALSE)</f>
        <v>121</v>
      </c>
      <c r="C15" s="22" t="s">
        <v>168</v>
      </c>
      <c r="D15" s="10"/>
      <c r="E15" s="10"/>
      <c r="F15" s="27">
        <v>1667388035.2751071</v>
      </c>
      <c r="G15" s="74">
        <v>31</v>
      </c>
      <c r="H15" s="25">
        <v>44802</v>
      </c>
      <c r="I15" s="25">
        <v>44833</v>
      </c>
      <c r="J15" s="28">
        <v>2.5000000000000001E-2</v>
      </c>
      <c r="K15" s="55">
        <f t="shared" si="0"/>
        <v>3540344.4584608441</v>
      </c>
      <c r="L15" s="55">
        <f t="shared" si="1"/>
        <v>708068.89169216889</v>
      </c>
      <c r="M15" s="56">
        <f t="shared" si="2"/>
        <v>2832275.5667686751</v>
      </c>
      <c r="N15" s="56">
        <v>0</v>
      </c>
      <c r="O15" s="57">
        <f t="shared" si="3"/>
        <v>2832275.5667686751</v>
      </c>
      <c r="P15" s="56">
        <v>0</v>
      </c>
      <c r="Q15" s="26">
        <v>0</v>
      </c>
      <c r="R15" s="69">
        <f t="shared" si="5"/>
        <v>1670220310.8418758</v>
      </c>
    </row>
    <row r="16" spans="1:18" x14ac:dyDescent="0.3">
      <c r="A16" s="7" t="s">
        <v>6</v>
      </c>
      <c r="B16" s="7" t="str">
        <f>VLOOKUP(A16,Sheet2!B3:C77,2,FALSE)</f>
        <v>110</v>
      </c>
      <c r="C16" s="22" t="s">
        <v>168</v>
      </c>
      <c r="D16" s="10"/>
      <c r="E16" s="10"/>
      <c r="F16" s="27">
        <v>1147018559.0255394</v>
      </c>
      <c r="G16" s="74">
        <v>31</v>
      </c>
      <c r="H16" s="25">
        <v>44802</v>
      </c>
      <c r="I16" s="25">
        <v>44833</v>
      </c>
      <c r="J16" s="28">
        <v>2.5000000000000001E-2</v>
      </c>
      <c r="K16" s="55">
        <f t="shared" si="0"/>
        <v>2435450.3650542279</v>
      </c>
      <c r="L16" s="55">
        <f t="shared" si="1"/>
        <v>487090.07301084558</v>
      </c>
      <c r="M16" s="56">
        <f t="shared" si="2"/>
        <v>1948360.2920433823</v>
      </c>
      <c r="N16" s="56">
        <v>0</v>
      </c>
      <c r="O16" s="57">
        <f t="shared" si="3"/>
        <v>1948360.2920433823</v>
      </c>
      <c r="P16" s="56">
        <v>0</v>
      </c>
      <c r="Q16" s="26">
        <v>0</v>
      </c>
      <c r="R16" s="69">
        <f t="shared" si="5"/>
        <v>1148966919.3175828</v>
      </c>
    </row>
    <row r="17" spans="1:18" x14ac:dyDescent="0.3">
      <c r="A17" s="7" t="s">
        <v>20</v>
      </c>
      <c r="B17" s="7" t="str">
        <f>VLOOKUP(A17,Sheet2!B4:C78,2,FALSE)</f>
        <v>094</v>
      </c>
      <c r="C17" s="22" t="s">
        <v>168</v>
      </c>
      <c r="D17" s="10"/>
      <c r="E17" s="10"/>
      <c r="F17" s="27">
        <v>1763793277.2791746</v>
      </c>
      <c r="G17" s="74">
        <v>31</v>
      </c>
      <c r="H17" s="25">
        <v>44802</v>
      </c>
      <c r="I17" s="25">
        <v>44833</v>
      </c>
      <c r="J17" s="28">
        <v>2.5000000000000001E-2</v>
      </c>
      <c r="K17" s="55">
        <f t="shared" si="0"/>
        <v>3745040.5202503023</v>
      </c>
      <c r="L17" s="55">
        <f t="shared" si="1"/>
        <v>749008.1040500605</v>
      </c>
      <c r="M17" s="56">
        <f t="shared" si="2"/>
        <v>2996032.416200242</v>
      </c>
      <c r="N17" s="56">
        <v>0</v>
      </c>
      <c r="O17" s="57">
        <f t="shared" si="3"/>
        <v>2996032.416200242</v>
      </c>
      <c r="P17" s="56">
        <v>0</v>
      </c>
      <c r="Q17" s="26">
        <v>0</v>
      </c>
      <c r="R17" s="69">
        <f t="shared" si="5"/>
        <v>1766789309.6953747</v>
      </c>
    </row>
    <row r="18" spans="1:18" x14ac:dyDescent="0.3">
      <c r="A18" s="7" t="s">
        <v>74</v>
      </c>
      <c r="B18" s="7" t="str">
        <f>VLOOKUP(A18,Sheet2!B5:C79,2,FALSE)</f>
        <v>014</v>
      </c>
      <c r="C18" s="22" t="s">
        <v>168</v>
      </c>
      <c r="D18" s="10"/>
      <c r="E18" s="10"/>
      <c r="F18" s="27">
        <v>1193045823.2430136</v>
      </c>
      <c r="G18" s="74">
        <v>31</v>
      </c>
      <c r="H18" s="25">
        <v>44760</v>
      </c>
      <c r="I18" s="25">
        <v>44791</v>
      </c>
      <c r="J18" s="28">
        <v>2.5000000000000001E-2</v>
      </c>
      <c r="K18" s="55">
        <f t="shared" si="0"/>
        <v>2533179.4877077686</v>
      </c>
      <c r="L18" s="55">
        <f t="shared" si="1"/>
        <v>506635.89754155371</v>
      </c>
      <c r="M18" s="56">
        <f t="shared" si="2"/>
        <v>2026543.5901662149</v>
      </c>
      <c r="N18" s="56">
        <v>0</v>
      </c>
      <c r="O18" s="57">
        <f t="shared" si="3"/>
        <v>2026543.5901662149</v>
      </c>
      <c r="P18" s="56">
        <v>0</v>
      </c>
      <c r="Q18" s="26">
        <v>0</v>
      </c>
      <c r="R18" s="69">
        <f t="shared" si="5"/>
        <v>1195072366.83318</v>
      </c>
    </row>
    <row r="19" spans="1:18" x14ac:dyDescent="0.3">
      <c r="A19" s="7" t="s">
        <v>34</v>
      </c>
      <c r="B19" s="7" t="str">
        <f>VLOOKUP(A19,Sheet2!B6:C80,2,FALSE)</f>
        <v>068</v>
      </c>
      <c r="C19" s="22" t="s">
        <v>168</v>
      </c>
      <c r="D19" s="10"/>
      <c r="E19" s="10"/>
      <c r="F19" s="27">
        <v>1682101257.9544907</v>
      </c>
      <c r="G19" s="74">
        <v>31</v>
      </c>
      <c r="H19" s="25">
        <v>44768</v>
      </c>
      <c r="I19" s="25">
        <v>44799</v>
      </c>
      <c r="J19" s="28">
        <v>2.5000000000000001E-2</v>
      </c>
      <c r="K19" s="58">
        <f t="shared" si="0"/>
        <v>3571584.8627800834</v>
      </c>
      <c r="L19" s="55">
        <f t="shared" si="1"/>
        <v>714316.97255601676</v>
      </c>
      <c r="M19" s="56">
        <f t="shared" si="2"/>
        <v>2857267.8902240666</v>
      </c>
      <c r="N19" s="56">
        <v>0</v>
      </c>
      <c r="O19" s="59">
        <f t="shared" si="3"/>
        <v>2857267.8902240666</v>
      </c>
      <c r="P19" s="56">
        <v>0</v>
      </c>
      <c r="Q19" s="26">
        <v>0</v>
      </c>
      <c r="R19" s="69">
        <f t="shared" si="5"/>
        <v>1684958525.8447146</v>
      </c>
    </row>
    <row r="20" spans="1:18" x14ac:dyDescent="0.3">
      <c r="A20" s="7" t="s">
        <v>46</v>
      </c>
      <c r="B20" s="7" t="str">
        <f>VLOOKUP(A20,Sheet2!B7:C81,2,FALSE)</f>
        <v>005</v>
      </c>
      <c r="C20" s="22" t="s">
        <v>168</v>
      </c>
      <c r="D20" s="10"/>
      <c r="E20" s="10"/>
      <c r="F20" s="27">
        <v>1160979658.1684098</v>
      </c>
      <c r="G20" s="74">
        <v>31</v>
      </c>
      <c r="H20" s="25">
        <v>44764</v>
      </c>
      <c r="I20" s="25">
        <v>44795</v>
      </c>
      <c r="J20" s="28">
        <v>2.5000000000000001E-2</v>
      </c>
      <c r="K20" s="58">
        <f t="shared" si="0"/>
        <v>2465093.7947411444</v>
      </c>
      <c r="L20" s="55">
        <f t="shared" si="1"/>
        <v>493018.7589482289</v>
      </c>
      <c r="M20" s="56">
        <f>SUM(K20-L20)-0.01</f>
        <v>1972075.0257929156</v>
      </c>
      <c r="N20" s="56">
        <v>0</v>
      </c>
      <c r="O20" s="59">
        <f t="shared" si="3"/>
        <v>1972075.0257929156</v>
      </c>
      <c r="P20" s="56">
        <v>0</v>
      </c>
      <c r="Q20" s="26">
        <v>0</v>
      </c>
      <c r="R20" s="69">
        <f>+F20+O20-P20-Q20+0.01</f>
        <v>1162951733.2042027</v>
      </c>
    </row>
    <row r="21" spans="1:18" x14ac:dyDescent="0.3">
      <c r="A21" s="7" t="s">
        <v>130</v>
      </c>
      <c r="B21" s="7" t="str">
        <f>VLOOKUP(A21,Sheet2!B8:C82,2,FALSE)</f>
        <v>134</v>
      </c>
      <c r="C21" s="22" t="s">
        <v>168</v>
      </c>
      <c r="D21" s="10"/>
      <c r="E21" s="10"/>
      <c r="F21" s="27">
        <v>1000000000</v>
      </c>
      <c r="G21" s="74">
        <v>32</v>
      </c>
      <c r="H21" s="25">
        <v>44770</v>
      </c>
      <c r="I21" s="25">
        <v>44802</v>
      </c>
      <c r="J21" s="28">
        <v>2.5000000000000001E-2</v>
      </c>
      <c r="K21" s="58">
        <f t="shared" si="0"/>
        <v>2191780.8219178081</v>
      </c>
      <c r="L21" s="55">
        <f t="shared" si="1"/>
        <v>438356.16438356164</v>
      </c>
      <c r="M21" s="56">
        <f t="shared" ref="M21:M26" si="6">SUM(K21-L21)</f>
        <v>1753424.6575342466</v>
      </c>
      <c r="N21" s="56">
        <v>0</v>
      </c>
      <c r="O21" s="59">
        <f t="shared" si="3"/>
        <v>1753424.6575342466</v>
      </c>
      <c r="P21" s="56">
        <f>+O21</f>
        <v>1753424.6575342466</v>
      </c>
      <c r="Q21" s="26">
        <v>0</v>
      </c>
      <c r="R21" s="59">
        <f>+F21+O21-P21-Q21</f>
        <v>1000000000</v>
      </c>
    </row>
    <row r="22" spans="1:18" x14ac:dyDescent="0.3">
      <c r="A22" s="7" t="s">
        <v>130</v>
      </c>
      <c r="B22" s="7" t="str">
        <f>VLOOKUP(A22,Sheet2!B9:C83,2,FALSE)</f>
        <v>134</v>
      </c>
      <c r="C22" s="22" t="s">
        <v>168</v>
      </c>
      <c r="D22" s="10"/>
      <c r="E22" s="10"/>
      <c r="F22" s="27">
        <v>500000000</v>
      </c>
      <c r="G22" s="74">
        <v>29</v>
      </c>
      <c r="H22" s="25">
        <v>44753</v>
      </c>
      <c r="I22" s="25">
        <v>44782</v>
      </c>
      <c r="J22" s="28">
        <v>2.5000000000000001E-2</v>
      </c>
      <c r="K22" s="58">
        <f t="shared" si="0"/>
        <v>993150.68493150687</v>
      </c>
      <c r="L22" s="55">
        <f t="shared" si="1"/>
        <v>198630.1369863014</v>
      </c>
      <c r="M22" s="56">
        <f t="shared" si="6"/>
        <v>794520.54794520547</v>
      </c>
      <c r="N22" s="56">
        <v>0</v>
      </c>
      <c r="O22" s="59">
        <f>M22-N22-0.01</f>
        <v>794520.53794520546</v>
      </c>
      <c r="P22" s="56">
        <f>+O22</f>
        <v>794520.53794520546</v>
      </c>
      <c r="Q22" s="26">
        <v>0</v>
      </c>
      <c r="R22" s="59">
        <f>+F22+O22-P22-Q22</f>
        <v>500000000</v>
      </c>
    </row>
    <row r="23" spans="1:18" x14ac:dyDescent="0.3">
      <c r="A23" s="7" t="s">
        <v>82</v>
      </c>
      <c r="B23" s="7" t="str">
        <f>VLOOKUP(A23,Sheet2!B10:C84,2,FALSE)</f>
        <v>117</v>
      </c>
      <c r="C23" s="22" t="s">
        <v>168</v>
      </c>
      <c r="D23" s="10"/>
      <c r="E23" s="10"/>
      <c r="F23" s="27">
        <v>1152888574.9132538</v>
      </c>
      <c r="G23" s="74">
        <v>30</v>
      </c>
      <c r="H23" s="25">
        <v>44753</v>
      </c>
      <c r="I23" s="25">
        <v>44783</v>
      </c>
      <c r="J23" s="28">
        <v>2.5000000000000001E-2</v>
      </c>
      <c r="K23" s="58">
        <f t="shared" si="0"/>
        <v>2368949.1265340834</v>
      </c>
      <c r="L23" s="55">
        <f t="shared" si="1"/>
        <v>473789.82530681673</v>
      </c>
      <c r="M23" s="56">
        <f t="shared" si="6"/>
        <v>1895159.3012272667</v>
      </c>
      <c r="N23" s="56">
        <v>0</v>
      </c>
      <c r="O23" s="59">
        <f t="shared" ref="O23:O32" si="7">M23-N23</f>
        <v>1895159.3012272667</v>
      </c>
      <c r="P23" s="56">
        <v>0</v>
      </c>
      <c r="Q23" s="26">
        <v>0</v>
      </c>
      <c r="R23" s="69">
        <f>+F23+O23-P23-Q23</f>
        <v>1154783734.2144811</v>
      </c>
    </row>
    <row r="24" spans="1:18" x14ac:dyDescent="0.3">
      <c r="A24" s="7" t="s">
        <v>100</v>
      </c>
      <c r="B24" s="7" t="str">
        <f>VLOOKUP(A24,Sheet2!B:C,2,FALSE)</f>
        <v>077</v>
      </c>
      <c r="C24" s="22" t="s">
        <v>168</v>
      </c>
      <c r="D24" s="10"/>
      <c r="E24" s="10"/>
      <c r="F24" s="27">
        <v>2187514362.5998807</v>
      </c>
      <c r="G24" s="74">
        <v>31</v>
      </c>
      <c r="H24" s="25">
        <v>44750</v>
      </c>
      <c r="I24" s="25">
        <v>44781</v>
      </c>
      <c r="J24" s="28">
        <v>2.5000000000000001E-2</v>
      </c>
      <c r="K24" s="55">
        <f t="shared" si="0"/>
        <v>4644722.2767531713</v>
      </c>
      <c r="L24" s="55">
        <f t="shared" si="1"/>
        <v>928944.45535063429</v>
      </c>
      <c r="M24" s="56">
        <f t="shared" si="6"/>
        <v>3715777.8214025372</v>
      </c>
      <c r="N24" s="56">
        <v>0</v>
      </c>
      <c r="O24" s="57">
        <f t="shared" si="7"/>
        <v>3715777.8214025372</v>
      </c>
      <c r="P24" s="56">
        <v>0</v>
      </c>
      <c r="Q24" s="26">
        <v>0</v>
      </c>
      <c r="R24" s="69">
        <f>+F24+O24-P24-Q24</f>
        <v>2191230140.4212832</v>
      </c>
    </row>
    <row r="25" spans="1:18" x14ac:dyDescent="0.3">
      <c r="A25" s="7" t="s">
        <v>72</v>
      </c>
      <c r="B25" s="7" t="str">
        <f>VLOOKUP(A25,Sheet2!B:C,2,FALSE)</f>
        <v>016</v>
      </c>
      <c r="C25" s="22" t="s">
        <v>168</v>
      </c>
      <c r="D25" s="10"/>
      <c r="E25" s="10"/>
      <c r="F25" s="27">
        <v>1046689241.7651775</v>
      </c>
      <c r="G25" s="74">
        <v>32</v>
      </c>
      <c r="H25" s="25">
        <v>44770</v>
      </c>
      <c r="I25" s="25">
        <v>44802</v>
      </c>
      <c r="J25" s="28">
        <v>2.5000000000000001E-2</v>
      </c>
      <c r="K25" s="55">
        <f t="shared" si="0"/>
        <v>2294113.4066086086</v>
      </c>
      <c r="L25" s="55">
        <f t="shared" si="1"/>
        <v>458822.68132172176</v>
      </c>
      <c r="M25" s="56">
        <f t="shared" si="6"/>
        <v>1835290.7252868868</v>
      </c>
      <c r="N25" s="56">
        <v>0</v>
      </c>
      <c r="O25" s="57">
        <f t="shared" si="7"/>
        <v>1835290.7252868868</v>
      </c>
      <c r="P25" s="56">
        <v>0</v>
      </c>
      <c r="Q25" s="26">
        <v>0</v>
      </c>
      <c r="R25" s="69">
        <f>+F25+O25-P25-Q25+0.01</f>
        <v>1048524532.5004643</v>
      </c>
    </row>
    <row r="26" spans="1:18" x14ac:dyDescent="0.3">
      <c r="A26" s="7" t="s">
        <v>16</v>
      </c>
      <c r="B26" s="7" t="str">
        <f>VLOOKUP(A26,Sheet2!B:C,2,FALSE)</f>
        <v>065</v>
      </c>
      <c r="C26" s="29" t="s">
        <v>168</v>
      </c>
      <c r="D26" s="49"/>
      <c r="E26" s="49"/>
      <c r="F26" s="30">
        <v>1029086042.8022523</v>
      </c>
      <c r="G26" s="75">
        <v>31</v>
      </c>
      <c r="H26" s="31">
        <v>44778</v>
      </c>
      <c r="I26" s="31">
        <v>44809</v>
      </c>
      <c r="J26" s="53">
        <v>2.5000000000000001E-2</v>
      </c>
      <c r="K26" s="60">
        <f t="shared" si="0"/>
        <v>2185045.7073198506</v>
      </c>
      <c r="L26" s="60">
        <f t="shared" si="1"/>
        <v>437009.14146397013</v>
      </c>
      <c r="M26" s="61">
        <f t="shared" si="6"/>
        <v>1748036.5658558805</v>
      </c>
      <c r="N26" s="61">
        <v>0</v>
      </c>
      <c r="O26" s="62">
        <f t="shared" si="7"/>
        <v>1748036.5658558805</v>
      </c>
      <c r="P26" s="56">
        <v>0</v>
      </c>
      <c r="Q26" s="26">
        <v>0</v>
      </c>
      <c r="R26" s="70">
        <f>+F26+O26-P26-Q26</f>
        <v>1030834079.3681082</v>
      </c>
    </row>
    <row r="27" spans="1:18" x14ac:dyDescent="0.3">
      <c r="A27" s="7" t="s">
        <v>56</v>
      </c>
      <c r="B27" s="7" t="str">
        <f>VLOOKUP(A27,Sheet2!B:C,2,FALSE)</f>
        <v>058</v>
      </c>
      <c r="C27" s="22" t="s">
        <v>168</v>
      </c>
      <c r="D27" s="10"/>
      <c r="E27" s="10"/>
      <c r="F27" s="27">
        <v>1540226101.0931339</v>
      </c>
      <c r="G27" s="74">
        <v>33</v>
      </c>
      <c r="H27" s="25">
        <v>44769</v>
      </c>
      <c r="I27" s="25">
        <v>44802</v>
      </c>
      <c r="J27" s="28">
        <v>2.5000000000000001E-2</v>
      </c>
      <c r="K27" s="58">
        <f t="shared" si="0"/>
        <v>3481332.9682242069</v>
      </c>
      <c r="L27" s="55">
        <f t="shared" si="1"/>
        <v>696266.59364484146</v>
      </c>
      <c r="M27" s="56">
        <f>SUM(K27-L27)+0.01</f>
        <v>2785066.3845793651</v>
      </c>
      <c r="N27" s="56">
        <v>0</v>
      </c>
      <c r="O27" s="59">
        <f t="shared" si="7"/>
        <v>2785066.3845793651</v>
      </c>
      <c r="P27" s="56">
        <v>0</v>
      </c>
      <c r="Q27" s="26">
        <v>0</v>
      </c>
      <c r="R27" s="69">
        <f>+F27+O27-P27-Q27-0.01</f>
        <v>1543011167.4677134</v>
      </c>
    </row>
    <row r="28" spans="1:18" x14ac:dyDescent="0.3">
      <c r="A28" s="7" t="s">
        <v>92</v>
      </c>
      <c r="B28" s="7" t="str">
        <f>VLOOKUP(A28,Sheet2!B:C,2,FALSE)</f>
        <v>062</v>
      </c>
      <c r="C28" s="22" t="s">
        <v>168</v>
      </c>
      <c r="D28" s="10"/>
      <c r="E28" s="10"/>
      <c r="F28" s="27">
        <v>1025160249.9021678</v>
      </c>
      <c r="G28" s="74">
        <v>32</v>
      </c>
      <c r="H28" s="25">
        <v>44749</v>
      </c>
      <c r="I28" s="25">
        <v>44781</v>
      </c>
      <c r="J28" s="28">
        <v>2.5000000000000001E-2</v>
      </c>
      <c r="K28" s="55">
        <f t="shared" si="0"/>
        <v>2246926.5751280393</v>
      </c>
      <c r="L28" s="55">
        <f t="shared" si="1"/>
        <v>449385.31502560788</v>
      </c>
      <c r="M28" s="56">
        <f t="shared" ref="M28:M34" si="8">SUM(K28-L28)</f>
        <v>1797541.2601024315</v>
      </c>
      <c r="N28" s="56">
        <v>0</v>
      </c>
      <c r="O28" s="57">
        <f t="shared" si="7"/>
        <v>1797541.2601024315</v>
      </c>
      <c r="P28" s="56">
        <v>0</v>
      </c>
      <c r="Q28" s="26">
        <v>0</v>
      </c>
      <c r="R28" s="59">
        <f t="shared" ref="R28:R33" si="9">+F28+O28-P28-Q28</f>
        <v>1026957791.1622702</v>
      </c>
    </row>
    <row r="29" spans="1:18" x14ac:dyDescent="0.3">
      <c r="A29" s="7" t="s">
        <v>146</v>
      </c>
      <c r="B29" s="7" t="str">
        <f>VLOOKUP(A29,Sheet2!B:C,2,FALSE)</f>
        <v>149</v>
      </c>
      <c r="C29" s="22" t="s">
        <v>168</v>
      </c>
      <c r="D29" s="10"/>
      <c r="E29" s="10"/>
      <c r="F29" s="27">
        <v>1021060711.7893744</v>
      </c>
      <c r="G29" s="74">
        <v>32</v>
      </c>
      <c r="H29" s="25">
        <v>44763</v>
      </c>
      <c r="I29" s="25">
        <v>44795</v>
      </c>
      <c r="J29" s="28">
        <v>2.5000000000000001E-2</v>
      </c>
      <c r="K29" s="55">
        <f t="shared" si="0"/>
        <v>2237941.2861136971</v>
      </c>
      <c r="L29" s="55">
        <f t="shared" si="1"/>
        <v>447588.25722273946</v>
      </c>
      <c r="M29" s="56">
        <f t="shared" si="8"/>
        <v>1790353.0288909576</v>
      </c>
      <c r="N29" s="56">
        <v>0</v>
      </c>
      <c r="O29" s="57">
        <f t="shared" si="7"/>
        <v>1790353.0288909576</v>
      </c>
      <c r="P29" s="56">
        <v>0</v>
      </c>
      <c r="Q29" s="26">
        <v>0</v>
      </c>
      <c r="R29" s="59">
        <f t="shared" si="9"/>
        <v>1022851064.8182653</v>
      </c>
    </row>
    <row r="30" spans="1:18" x14ac:dyDescent="0.3">
      <c r="A30" s="7" t="s">
        <v>12</v>
      </c>
      <c r="B30" s="7" t="str">
        <f>VLOOKUP(A30,Sheet2!B:C,2,FALSE)</f>
        <v>098</v>
      </c>
      <c r="C30" s="22" t="s">
        <v>168</v>
      </c>
      <c r="D30" s="10"/>
      <c r="E30" s="10"/>
      <c r="F30" s="27">
        <v>1013337100.207993</v>
      </c>
      <c r="G30" s="74">
        <v>31</v>
      </c>
      <c r="H30" s="25">
        <v>44771</v>
      </c>
      <c r="I30" s="25">
        <v>44802</v>
      </c>
      <c r="J30" s="28">
        <v>2.5000000000000001E-2</v>
      </c>
      <c r="K30" s="55">
        <f t="shared" si="0"/>
        <v>2151606.1716745058</v>
      </c>
      <c r="L30" s="55">
        <f t="shared" si="1"/>
        <v>430321.23433490121</v>
      </c>
      <c r="M30" s="56">
        <f t="shared" si="8"/>
        <v>1721284.9373396046</v>
      </c>
      <c r="N30" s="56">
        <v>0</v>
      </c>
      <c r="O30" s="57">
        <f t="shared" si="7"/>
        <v>1721284.9373396046</v>
      </c>
      <c r="P30" s="56">
        <v>0</v>
      </c>
      <c r="Q30" s="26">
        <v>0</v>
      </c>
      <c r="R30" s="59">
        <f t="shared" si="9"/>
        <v>1015058385.1453327</v>
      </c>
    </row>
    <row r="31" spans="1:18" x14ac:dyDescent="0.3">
      <c r="A31" s="7" t="s">
        <v>86</v>
      </c>
      <c r="B31" s="7" t="str">
        <f>VLOOKUP(A31,Sheet2!B:C,2,FALSE)</f>
        <v>004</v>
      </c>
      <c r="C31" s="22" t="s">
        <v>168</v>
      </c>
      <c r="D31" s="10"/>
      <c r="E31" s="10"/>
      <c r="F31" s="27">
        <v>863200809.75999999</v>
      </c>
      <c r="G31" s="74">
        <v>31</v>
      </c>
      <c r="H31" s="25">
        <v>44771</v>
      </c>
      <c r="I31" s="25">
        <v>44802</v>
      </c>
      <c r="J31" s="28">
        <v>2.5000000000000001E-2</v>
      </c>
      <c r="K31" s="55">
        <f t="shared" si="0"/>
        <v>1832823.6371616442</v>
      </c>
      <c r="L31" s="55">
        <f t="shared" si="1"/>
        <v>366564.72743232886</v>
      </c>
      <c r="M31" s="56">
        <f t="shared" si="8"/>
        <v>1466258.9097293154</v>
      </c>
      <c r="N31" s="56">
        <v>0</v>
      </c>
      <c r="O31" s="57">
        <f t="shared" si="7"/>
        <v>1466258.9097293154</v>
      </c>
      <c r="P31" s="56">
        <f>O31</f>
        <v>1466258.9097293154</v>
      </c>
      <c r="Q31" s="26">
        <v>0</v>
      </c>
      <c r="R31" s="59">
        <f t="shared" si="9"/>
        <v>863200809.75999999</v>
      </c>
    </row>
    <row r="32" spans="1:18" x14ac:dyDescent="0.3">
      <c r="A32" s="7" t="s">
        <v>128</v>
      </c>
      <c r="B32" s="7" t="str">
        <f>VLOOKUP(A32,Sheet2!B:C,2,FALSE)</f>
        <v>052</v>
      </c>
      <c r="C32" s="29" t="s">
        <v>168</v>
      </c>
      <c r="D32" s="49"/>
      <c r="E32" s="49"/>
      <c r="F32" s="30">
        <v>1000000000</v>
      </c>
      <c r="G32" s="75">
        <v>33</v>
      </c>
      <c r="H32" s="31">
        <v>44776</v>
      </c>
      <c r="I32" s="31">
        <v>44809</v>
      </c>
      <c r="J32" s="53">
        <v>2.5000000000000001E-2</v>
      </c>
      <c r="K32" s="60">
        <f t="shared" si="0"/>
        <v>2260273.9726027395</v>
      </c>
      <c r="L32" s="60">
        <f t="shared" si="1"/>
        <v>452054.7945205479</v>
      </c>
      <c r="M32" s="61">
        <f t="shared" si="8"/>
        <v>1808219.1780821916</v>
      </c>
      <c r="N32" s="61">
        <v>0</v>
      </c>
      <c r="O32" s="62">
        <f t="shared" si="7"/>
        <v>1808219.1780821916</v>
      </c>
      <c r="P32" s="61">
        <v>0</v>
      </c>
      <c r="Q32" s="26">
        <v>0</v>
      </c>
      <c r="R32" s="71">
        <f t="shared" si="9"/>
        <v>1001808219.1780822</v>
      </c>
    </row>
    <row r="33" spans="1:18" x14ac:dyDescent="0.3">
      <c r="A33" s="7" t="s">
        <v>126</v>
      </c>
      <c r="B33" s="7" t="str">
        <f>VLOOKUP(A33,Sheet2!B:C,2,FALSE)</f>
        <v>071</v>
      </c>
      <c r="C33" s="22" t="s">
        <v>170</v>
      </c>
      <c r="D33" s="10"/>
      <c r="E33" s="10"/>
      <c r="F33" s="32">
        <v>1500000000</v>
      </c>
      <c r="G33" s="74">
        <v>31</v>
      </c>
      <c r="H33" s="33">
        <v>44772</v>
      </c>
      <c r="I33" s="33">
        <v>44803</v>
      </c>
      <c r="J33" s="28">
        <v>2.2499999999999999E-2</v>
      </c>
      <c r="K33" s="55">
        <f t="shared" si="0"/>
        <v>2866438.3561643837</v>
      </c>
      <c r="L33" s="55">
        <f t="shared" si="1"/>
        <v>573287.67123287672</v>
      </c>
      <c r="M33" s="56">
        <f t="shared" si="8"/>
        <v>2293150.6849315069</v>
      </c>
      <c r="N33" s="56">
        <v>0</v>
      </c>
      <c r="O33" s="63">
        <f>SUM(M33-N33)-0.68</f>
        <v>2293150.0049315067</v>
      </c>
      <c r="P33" s="64">
        <f>O33</f>
        <v>2293150.0049315067</v>
      </c>
      <c r="Q33" s="26">
        <v>0</v>
      </c>
      <c r="R33" s="59">
        <f t="shared" si="9"/>
        <v>1500000000</v>
      </c>
    </row>
    <row r="34" spans="1:18" x14ac:dyDescent="0.3">
      <c r="A34" s="7" t="s">
        <v>94</v>
      </c>
      <c r="B34" s="7" t="str">
        <f>VLOOKUP(A34,Sheet2!B:C,2,FALSE)</f>
        <v>126</v>
      </c>
      <c r="C34" s="22" t="s">
        <v>171</v>
      </c>
      <c r="D34" s="10"/>
      <c r="E34" s="10"/>
      <c r="F34" s="34">
        <v>1380885219.2721224</v>
      </c>
      <c r="G34" s="74">
        <v>92</v>
      </c>
      <c r="H34" s="35">
        <v>44753</v>
      </c>
      <c r="I34" s="35">
        <v>44784</v>
      </c>
      <c r="J34" s="36">
        <v>0</v>
      </c>
      <c r="K34" s="55">
        <f>SUM(F34*J34/365*I34)</f>
        <v>0</v>
      </c>
      <c r="L34" s="55">
        <f>K34*20%</f>
        <v>0</v>
      </c>
      <c r="M34" s="56">
        <f t="shared" si="8"/>
        <v>0</v>
      </c>
      <c r="N34" s="56">
        <v>0</v>
      </c>
      <c r="O34" s="65">
        <v>0</v>
      </c>
      <c r="P34" s="65">
        <v>0</v>
      </c>
      <c r="Q34" s="26">
        <v>0</v>
      </c>
      <c r="R34" s="72">
        <v>1380885219.2721224</v>
      </c>
    </row>
    <row r="35" spans="1:18" x14ac:dyDescent="0.3">
      <c r="A35" s="7" t="s">
        <v>98</v>
      </c>
      <c r="B35" s="7" t="str">
        <f>VLOOKUP(A35,Sheet2!B:C,2,FALSE)</f>
        <v>050</v>
      </c>
      <c r="C35" s="22" t="s">
        <v>172</v>
      </c>
      <c r="D35" s="10"/>
      <c r="E35" s="10"/>
      <c r="F35" s="38">
        <v>500000000</v>
      </c>
      <c r="G35" s="74">
        <v>31</v>
      </c>
      <c r="H35" s="39">
        <v>44751</v>
      </c>
      <c r="I35" s="39">
        <v>44782</v>
      </c>
      <c r="J35" s="28">
        <v>3.15E-2</v>
      </c>
      <c r="K35" s="55">
        <f t="shared" ref="K35:K40" si="10">SUM(F35*J35/365*G35)</f>
        <v>1337671.2328767122</v>
      </c>
      <c r="L35" s="55">
        <f t="shared" ref="L35:L40" si="11">SUM(K35*20%)</f>
        <v>267534.24657534243</v>
      </c>
      <c r="M35" s="56">
        <f>SUM(K35-L35)-0.01</f>
        <v>1070136.9763013697</v>
      </c>
      <c r="N35" s="56">
        <v>0</v>
      </c>
      <c r="O35" s="59">
        <v>1070136.9763013697</v>
      </c>
      <c r="P35" s="59">
        <v>1070136.9763013697</v>
      </c>
      <c r="Q35" s="59">
        <v>0</v>
      </c>
      <c r="R35" s="59">
        <f t="shared" ref="R35:R40" si="12">F35+M35-O35</f>
        <v>500000000</v>
      </c>
    </row>
    <row r="36" spans="1:18" x14ac:dyDescent="0.3">
      <c r="A36" s="7" t="s">
        <v>4</v>
      </c>
      <c r="B36" s="7" t="str">
        <f>VLOOKUP(A36,Sheet2!B:C,2,FALSE)</f>
        <v>008</v>
      </c>
      <c r="C36" s="22" t="s">
        <v>172</v>
      </c>
      <c r="D36" s="10"/>
      <c r="E36" s="10"/>
      <c r="F36" s="38">
        <v>1500000000</v>
      </c>
      <c r="G36" s="74">
        <v>31</v>
      </c>
      <c r="H36" s="39">
        <v>44744</v>
      </c>
      <c r="I36" s="39">
        <v>44775</v>
      </c>
      <c r="J36" s="28">
        <v>3.15E-2</v>
      </c>
      <c r="K36" s="55">
        <f t="shared" si="10"/>
        <v>4013013.6986301369</v>
      </c>
      <c r="L36" s="55">
        <f t="shared" si="11"/>
        <v>802602.73972602747</v>
      </c>
      <c r="M36" s="56">
        <f>SUM(K36-L36)</f>
        <v>3210410.9589041094</v>
      </c>
      <c r="N36" s="56">
        <v>0</v>
      </c>
      <c r="O36" s="59">
        <v>3210410.9589041094</v>
      </c>
      <c r="P36" s="59">
        <v>3210410.9589041094</v>
      </c>
      <c r="Q36" s="59">
        <v>0</v>
      </c>
      <c r="R36" s="59">
        <f t="shared" si="12"/>
        <v>1500000000</v>
      </c>
    </row>
    <row r="37" spans="1:18" x14ac:dyDescent="0.3">
      <c r="A37" s="7" t="s">
        <v>138</v>
      </c>
      <c r="B37" s="7" t="str">
        <f>VLOOKUP(A37,Sheet2!B:C,2,FALSE)</f>
        <v>172</v>
      </c>
      <c r="C37" s="22" t="s">
        <v>172</v>
      </c>
      <c r="D37" s="10"/>
      <c r="E37" s="10"/>
      <c r="F37" s="38">
        <v>1000000000</v>
      </c>
      <c r="G37" s="74">
        <v>31</v>
      </c>
      <c r="H37" s="39">
        <v>44759</v>
      </c>
      <c r="I37" s="39">
        <v>44790</v>
      </c>
      <c r="J37" s="28">
        <v>3.15E-2</v>
      </c>
      <c r="K37" s="55">
        <f t="shared" si="10"/>
        <v>2675342.4657534244</v>
      </c>
      <c r="L37" s="55">
        <f t="shared" si="11"/>
        <v>535068.49315068487</v>
      </c>
      <c r="M37" s="56">
        <f>SUM(K37-L37)+0.01</f>
        <v>2140273.9826027392</v>
      </c>
      <c r="N37" s="56">
        <v>0</v>
      </c>
      <c r="O37" s="59">
        <v>2140273.9826027392</v>
      </c>
      <c r="P37" s="59">
        <v>2140273.9826027392</v>
      </c>
      <c r="Q37" s="59">
        <v>0</v>
      </c>
      <c r="R37" s="59">
        <f t="shared" si="12"/>
        <v>1000000000</v>
      </c>
    </row>
    <row r="38" spans="1:18" x14ac:dyDescent="0.3">
      <c r="A38" s="7" t="s">
        <v>22</v>
      </c>
      <c r="B38" s="7" t="str">
        <f>VLOOKUP(A38,Sheet2!B:C,2,FALSE)</f>
        <v>104</v>
      </c>
      <c r="C38" s="22" t="s">
        <v>172</v>
      </c>
      <c r="D38" s="10"/>
      <c r="E38" s="10"/>
      <c r="F38" s="38">
        <v>1000000000</v>
      </c>
      <c r="G38" s="74">
        <v>31</v>
      </c>
      <c r="H38" s="39">
        <v>44765</v>
      </c>
      <c r="I38" s="39">
        <v>44796</v>
      </c>
      <c r="J38" s="28">
        <v>3.15E-2</v>
      </c>
      <c r="K38" s="55">
        <f t="shared" si="10"/>
        <v>2675342.4657534244</v>
      </c>
      <c r="L38" s="55">
        <f t="shared" si="11"/>
        <v>535068.49315068487</v>
      </c>
      <c r="M38" s="56">
        <f>SUM(K38-L38)+0.01</f>
        <v>2140273.9826027392</v>
      </c>
      <c r="N38" s="56">
        <v>0</v>
      </c>
      <c r="O38" s="59">
        <v>2140273.9826027392</v>
      </c>
      <c r="P38" s="59">
        <v>2140273.9826027392</v>
      </c>
      <c r="Q38" s="59">
        <v>0</v>
      </c>
      <c r="R38" s="59">
        <f t="shared" si="12"/>
        <v>1000000000</v>
      </c>
    </row>
    <row r="39" spans="1:18" x14ac:dyDescent="0.3">
      <c r="A39" s="8" t="s">
        <v>28</v>
      </c>
      <c r="B39" s="7" t="str">
        <f>VLOOKUP(A39,Sheet2!B:C,2,FALSE)</f>
        <v>099</v>
      </c>
      <c r="C39" s="22" t="s">
        <v>172</v>
      </c>
      <c r="D39" s="10"/>
      <c r="E39" s="10"/>
      <c r="F39" s="37">
        <v>1082793047.9042108</v>
      </c>
      <c r="G39" s="74">
        <v>92</v>
      </c>
      <c r="H39" s="39">
        <v>44772</v>
      </c>
      <c r="I39" s="39">
        <v>44803</v>
      </c>
      <c r="J39" s="28">
        <v>0</v>
      </c>
      <c r="K39" s="55">
        <f t="shared" si="10"/>
        <v>0</v>
      </c>
      <c r="L39" s="56">
        <f t="shared" si="11"/>
        <v>0</v>
      </c>
      <c r="M39" s="56">
        <f>SUM(K39-L39)</f>
        <v>0</v>
      </c>
      <c r="N39" s="56">
        <v>0</v>
      </c>
      <c r="O39" s="56">
        <v>0</v>
      </c>
      <c r="P39" s="56">
        <v>0</v>
      </c>
      <c r="Q39" s="59">
        <v>0</v>
      </c>
      <c r="R39" s="56">
        <f t="shared" si="12"/>
        <v>1082793047.9042108</v>
      </c>
    </row>
    <row r="40" spans="1:18" x14ac:dyDescent="0.3">
      <c r="A40" s="7" t="s">
        <v>78</v>
      </c>
      <c r="B40" s="7" t="str">
        <f>VLOOKUP(A40,Sheet2!B:C,2,FALSE)</f>
        <v>053</v>
      </c>
      <c r="C40" s="22" t="s">
        <v>172</v>
      </c>
      <c r="D40" s="10"/>
      <c r="E40" s="10"/>
      <c r="F40" s="40">
        <v>1000423898</v>
      </c>
      <c r="G40" s="74">
        <v>30</v>
      </c>
      <c r="H40" s="39">
        <v>44776</v>
      </c>
      <c r="I40" s="39">
        <v>44807</v>
      </c>
      <c r="J40" s="28">
        <v>3.15E-2</v>
      </c>
      <c r="K40" s="55">
        <f t="shared" si="10"/>
        <v>2590138.5852328767</v>
      </c>
      <c r="L40" s="55">
        <f t="shared" si="11"/>
        <v>518027.71704657539</v>
      </c>
      <c r="M40" s="56">
        <f>SUM(K40-L40)</f>
        <v>2072110.8681863013</v>
      </c>
      <c r="N40" s="56">
        <v>0</v>
      </c>
      <c r="O40" s="59">
        <v>2072110.8681863013</v>
      </c>
      <c r="P40" s="59">
        <v>2072110.8681863013</v>
      </c>
      <c r="Q40" s="59">
        <v>0</v>
      </c>
      <c r="R40" s="59">
        <f t="shared" si="12"/>
        <v>1000423898</v>
      </c>
    </row>
    <row r="41" spans="1:18" x14ac:dyDescent="0.3">
      <c r="A41" s="41" t="s">
        <v>142</v>
      </c>
      <c r="B41" s="7" t="str">
        <f>VLOOKUP(A41,Sheet2!B:C,2,FALSE)</f>
        <v>125</v>
      </c>
      <c r="C41" s="22" t="s">
        <v>173</v>
      </c>
      <c r="D41" s="10"/>
      <c r="E41" s="10"/>
      <c r="F41" s="42">
        <v>1000000000</v>
      </c>
      <c r="G41" s="74">
        <v>31</v>
      </c>
      <c r="H41" s="43">
        <v>44756</v>
      </c>
      <c r="I41" s="43">
        <v>44787</v>
      </c>
      <c r="J41" s="44">
        <v>0.05</v>
      </c>
      <c r="K41" s="66">
        <v>4246575.3424657537</v>
      </c>
      <c r="L41" s="66">
        <v>849315.06849315076</v>
      </c>
      <c r="M41" s="66">
        <v>3397260.003972603</v>
      </c>
      <c r="N41" s="56">
        <v>0</v>
      </c>
      <c r="O41" s="66">
        <v>3397260.003972603</v>
      </c>
      <c r="P41" s="66">
        <v>3397260.003972603</v>
      </c>
      <c r="Q41" s="59">
        <v>0</v>
      </c>
      <c r="R41" s="66">
        <v>1000000000</v>
      </c>
    </row>
    <row r="42" spans="1:18" x14ac:dyDescent="0.3">
      <c r="A42" s="7" t="s">
        <v>112</v>
      </c>
      <c r="B42" s="7" t="str">
        <f>VLOOKUP(A42,Sheet2!B:C,2,FALSE)</f>
        <v>128</v>
      </c>
      <c r="C42" s="29" t="s">
        <v>168</v>
      </c>
      <c r="D42" s="49"/>
      <c r="E42" s="49"/>
      <c r="F42" s="50">
        <v>3000000000</v>
      </c>
      <c r="G42" s="75">
        <v>31</v>
      </c>
      <c r="H42" s="51">
        <v>44771</v>
      </c>
      <c r="I42" s="51">
        <v>44802</v>
      </c>
      <c r="J42" s="52">
        <v>2.5000000000000001E-2</v>
      </c>
      <c r="K42" s="67">
        <v>6369863.01369863</v>
      </c>
      <c r="L42" s="67">
        <v>1273972.6027397262</v>
      </c>
      <c r="M42" s="67">
        <v>5095890.4109589038</v>
      </c>
      <c r="N42" s="61">
        <v>0</v>
      </c>
      <c r="O42" s="67">
        <v>5095890.4109589038</v>
      </c>
      <c r="P42" s="67">
        <v>5095890.4109589038</v>
      </c>
      <c r="Q42" s="59">
        <v>0</v>
      </c>
      <c r="R42" s="67">
        <v>3000000000</v>
      </c>
    </row>
    <row r="43" spans="1:18" x14ac:dyDescent="0.3">
      <c r="A43" s="7" t="s">
        <v>112</v>
      </c>
      <c r="B43" s="7" t="str">
        <f>VLOOKUP(A43,Sheet2!B:C,2,FALSE)</f>
        <v>128</v>
      </c>
      <c r="C43" s="29" t="s">
        <v>168</v>
      </c>
      <c r="D43" s="49"/>
      <c r="E43" s="49"/>
      <c r="F43" s="50">
        <v>4000000000</v>
      </c>
      <c r="G43" s="75">
        <v>31</v>
      </c>
      <c r="H43" s="51">
        <v>44767</v>
      </c>
      <c r="I43" s="51">
        <v>44798</v>
      </c>
      <c r="J43" s="52">
        <v>2.5000000000000001E-2</v>
      </c>
      <c r="K43" s="67">
        <v>8493150.6849315073</v>
      </c>
      <c r="L43" s="67">
        <v>1698630.1369863015</v>
      </c>
      <c r="M43" s="67">
        <v>6794520.5379452063</v>
      </c>
      <c r="N43" s="61">
        <v>0</v>
      </c>
      <c r="O43" s="67">
        <v>6794520.5379452063</v>
      </c>
      <c r="P43" s="67">
        <v>6794520.5379452063</v>
      </c>
      <c r="Q43" s="59">
        <v>0</v>
      </c>
      <c r="R43" s="67">
        <v>4000000000</v>
      </c>
    </row>
    <row r="44" spans="1:18" x14ac:dyDescent="0.3">
      <c r="A44" s="7" t="s">
        <v>124</v>
      </c>
      <c r="B44" s="7" t="str">
        <f>VLOOKUP(A44,Sheet2!B:C,2,FALSE)</f>
        <v>080</v>
      </c>
      <c r="C44" s="22" t="s">
        <v>168</v>
      </c>
      <c r="D44" s="10"/>
      <c r="E44" s="10"/>
      <c r="F44" s="45">
        <v>4000000000</v>
      </c>
      <c r="G44" s="74">
        <v>29</v>
      </c>
      <c r="H44" s="46">
        <v>44746</v>
      </c>
      <c r="I44" s="46">
        <v>44775</v>
      </c>
      <c r="J44" s="12">
        <v>2.5000000000000001E-2</v>
      </c>
      <c r="K44" s="66">
        <v>7945205.4794520549</v>
      </c>
      <c r="L44" s="66">
        <v>1589041.0958904112</v>
      </c>
      <c r="M44" s="66">
        <v>6356164.3835616438</v>
      </c>
      <c r="N44" s="56">
        <v>0</v>
      </c>
      <c r="O44" s="66">
        <v>6356164.3835616438</v>
      </c>
      <c r="P44" s="66">
        <v>6356164.3835616438</v>
      </c>
      <c r="Q44" s="59">
        <v>0</v>
      </c>
      <c r="R44" s="66">
        <v>4000000000</v>
      </c>
    </row>
    <row r="45" spans="1:18" x14ac:dyDescent="0.3">
      <c r="A45" s="7" t="s">
        <v>124</v>
      </c>
      <c r="B45" s="7" t="str">
        <f>VLOOKUP(A45,Sheet2!B:C,2,FALSE)</f>
        <v>080</v>
      </c>
      <c r="C45" s="22" t="s">
        <v>168</v>
      </c>
      <c r="D45" s="10"/>
      <c r="E45" s="10"/>
      <c r="F45" s="45">
        <v>2000000000</v>
      </c>
      <c r="G45" s="74">
        <v>29</v>
      </c>
      <c r="H45" s="46">
        <v>44753</v>
      </c>
      <c r="I45" s="46">
        <v>44782</v>
      </c>
      <c r="J45" s="12">
        <v>2.5000000000000001E-2</v>
      </c>
      <c r="K45" s="66">
        <v>3972602.7397260275</v>
      </c>
      <c r="L45" s="66">
        <v>794520.54794520559</v>
      </c>
      <c r="M45" s="66">
        <v>3178082.1917808219</v>
      </c>
      <c r="N45" s="56">
        <v>0</v>
      </c>
      <c r="O45" s="66">
        <v>3178082.1917808219</v>
      </c>
      <c r="P45" s="66">
        <v>3178082.1917808219</v>
      </c>
      <c r="Q45" s="59">
        <v>0</v>
      </c>
      <c r="R45" s="66">
        <v>2000000000</v>
      </c>
    </row>
    <row r="46" spans="1:18" x14ac:dyDescent="0.3">
      <c r="A46" s="7" t="s">
        <v>108</v>
      </c>
      <c r="B46" s="7" t="str">
        <f>VLOOKUP(A46,Sheet2!B:C,2,FALSE)</f>
        <v>079</v>
      </c>
      <c r="C46" s="22" t="s">
        <v>168</v>
      </c>
      <c r="D46" s="10"/>
      <c r="E46" s="10"/>
      <c r="F46" s="45">
        <v>5441872816.6056395</v>
      </c>
      <c r="G46" s="74">
        <v>31</v>
      </c>
      <c r="H46" s="46">
        <v>44753</v>
      </c>
      <c r="I46" s="46">
        <v>44784</v>
      </c>
      <c r="J46" s="12">
        <v>2.5000000000000001E-2</v>
      </c>
      <c r="K46" s="66">
        <v>11554661.459916085</v>
      </c>
      <c r="L46" s="66">
        <v>2310932.291983217</v>
      </c>
      <c r="M46" s="66">
        <v>9243729.167932868</v>
      </c>
      <c r="N46" s="56">
        <v>0</v>
      </c>
      <c r="O46" s="66">
        <v>9243729.167932868</v>
      </c>
      <c r="P46" s="66">
        <v>0</v>
      </c>
      <c r="Q46" s="59">
        <v>0</v>
      </c>
      <c r="R46" s="66">
        <v>5451116545.7835722</v>
      </c>
    </row>
    <row r="47" spans="1:18" x14ac:dyDescent="0.3">
      <c r="A47" s="7" t="s">
        <v>120</v>
      </c>
      <c r="B47" s="7" t="str">
        <f>VLOOKUP(A47,Sheet2!B:C,2,FALSE)</f>
        <v>073</v>
      </c>
      <c r="C47" s="22" t="s">
        <v>168</v>
      </c>
      <c r="D47" s="10"/>
      <c r="E47" s="10"/>
      <c r="F47" s="45">
        <v>3394356949.4431806</v>
      </c>
      <c r="G47" s="74">
        <v>31</v>
      </c>
      <c r="H47" s="46">
        <v>44753</v>
      </c>
      <c r="I47" s="46">
        <v>44784</v>
      </c>
      <c r="J47" s="12">
        <v>2.5000000000000001E-2</v>
      </c>
      <c r="K47" s="66">
        <v>7207196.2625163421</v>
      </c>
      <c r="L47" s="66">
        <v>1441439.2525032684</v>
      </c>
      <c r="M47" s="66">
        <v>5765757.0100130737</v>
      </c>
      <c r="N47" s="56">
        <v>0</v>
      </c>
      <c r="O47" s="66">
        <v>5765757.0100130737</v>
      </c>
      <c r="P47" s="66">
        <v>0</v>
      </c>
      <c r="Q47" s="59">
        <v>0</v>
      </c>
      <c r="R47" s="66">
        <v>3400122706.4531937</v>
      </c>
    </row>
    <row r="48" spans="1:18" x14ac:dyDescent="0.3">
      <c r="A48" s="7" t="s">
        <v>126</v>
      </c>
      <c r="B48" s="7" t="str">
        <f>VLOOKUP(A48,Sheet2!B:C,2,FALSE)</f>
        <v>071</v>
      </c>
      <c r="C48" s="22" t="s">
        <v>168</v>
      </c>
      <c r="D48" s="10"/>
      <c r="E48" s="10"/>
      <c r="F48" s="45">
        <v>2400000000</v>
      </c>
      <c r="G48" s="74">
        <v>32</v>
      </c>
      <c r="H48" s="46">
        <v>44756</v>
      </c>
      <c r="I48" s="46">
        <v>44788</v>
      </c>
      <c r="J48" s="12">
        <v>2.5000000000000001E-2</v>
      </c>
      <c r="K48" s="66">
        <v>5260273.9726027399</v>
      </c>
      <c r="L48" s="66">
        <v>1052054.7945205481</v>
      </c>
      <c r="M48" s="66">
        <v>4208219.1780821923</v>
      </c>
      <c r="N48" s="56">
        <v>0</v>
      </c>
      <c r="O48" s="66">
        <v>4208219.1780821923</v>
      </c>
      <c r="P48" s="66">
        <v>4208219.1780821923</v>
      </c>
      <c r="Q48" s="59">
        <v>0</v>
      </c>
      <c r="R48" s="66">
        <v>2400000000</v>
      </c>
    </row>
    <row r="49" spans="1:18" x14ac:dyDescent="0.3">
      <c r="A49" s="7" t="s">
        <v>126</v>
      </c>
      <c r="B49" s="7" t="str">
        <f>VLOOKUP(A49,Sheet2!B:C,2,FALSE)</f>
        <v>071</v>
      </c>
      <c r="C49" s="22" t="s">
        <v>168</v>
      </c>
      <c r="D49" s="10"/>
      <c r="E49" s="10"/>
      <c r="F49" s="45">
        <v>2500000000</v>
      </c>
      <c r="G49" s="74">
        <v>31</v>
      </c>
      <c r="H49" s="46">
        <v>44768</v>
      </c>
      <c r="I49" s="46">
        <v>44799</v>
      </c>
      <c r="J49" s="12">
        <v>2.5000000000000001E-2</v>
      </c>
      <c r="K49" s="66">
        <v>5308219.1780821914</v>
      </c>
      <c r="L49" s="66">
        <v>1061643.8356164384</v>
      </c>
      <c r="M49" s="66">
        <v>4246575.3424657527</v>
      </c>
      <c r="N49" s="56">
        <v>0</v>
      </c>
      <c r="O49" s="66">
        <v>4246575.3424657527</v>
      </c>
      <c r="P49" s="66">
        <v>4246575.3424657527</v>
      </c>
      <c r="Q49" s="59">
        <v>0</v>
      </c>
      <c r="R49" s="66">
        <v>2500000000</v>
      </c>
    </row>
    <row r="50" spans="1:18" x14ac:dyDescent="0.3">
      <c r="A50" s="7" t="s">
        <v>114</v>
      </c>
      <c r="B50" s="7" t="str">
        <f>VLOOKUP(A50,Sheet2!B:C,2,FALSE)</f>
        <v>076</v>
      </c>
      <c r="C50" s="22" t="s">
        <v>168</v>
      </c>
      <c r="D50" s="10"/>
      <c r="E50" s="10"/>
      <c r="F50" s="45">
        <v>6400000000</v>
      </c>
      <c r="G50" s="74">
        <v>32</v>
      </c>
      <c r="H50" s="46">
        <v>44770</v>
      </c>
      <c r="I50" s="46">
        <v>44802</v>
      </c>
      <c r="J50" s="12">
        <v>2.5000000000000001E-2</v>
      </c>
      <c r="K50" s="66">
        <v>14027397.260273973</v>
      </c>
      <c r="L50" s="66">
        <v>2805479.4520547949</v>
      </c>
      <c r="M50" s="66">
        <v>11221917.808219178</v>
      </c>
      <c r="N50" s="56">
        <v>0</v>
      </c>
      <c r="O50" s="66">
        <v>11221917.808219178</v>
      </c>
      <c r="P50" s="66">
        <v>11221917.808219178</v>
      </c>
      <c r="Q50" s="59">
        <v>0</v>
      </c>
      <c r="R50" s="66">
        <v>6400000000</v>
      </c>
    </row>
    <row r="51" spans="1:18" x14ac:dyDescent="0.3">
      <c r="A51" s="7" t="s">
        <v>100</v>
      </c>
      <c r="B51" s="7" t="str">
        <f>VLOOKUP(A51,Sheet2!B:C,2,FALSE)</f>
        <v>077</v>
      </c>
      <c r="C51" s="22" t="s">
        <v>168</v>
      </c>
      <c r="D51" s="10"/>
      <c r="E51" s="10"/>
      <c r="F51" s="45">
        <v>2000000000</v>
      </c>
      <c r="G51" s="74">
        <v>31</v>
      </c>
      <c r="H51" s="46">
        <v>44750</v>
      </c>
      <c r="I51" s="46">
        <v>44781</v>
      </c>
      <c r="J51" s="12">
        <v>2.5000000000000001E-2</v>
      </c>
      <c r="K51" s="66">
        <v>4246575.3424657537</v>
      </c>
      <c r="L51" s="66">
        <v>849315.06849315076</v>
      </c>
      <c r="M51" s="66">
        <v>3397260.273972603</v>
      </c>
      <c r="N51" s="56">
        <v>0</v>
      </c>
      <c r="O51" s="66">
        <v>3397260.273972603</v>
      </c>
      <c r="P51" s="66">
        <v>3397260.273972603</v>
      </c>
      <c r="Q51" s="59">
        <v>0</v>
      </c>
      <c r="R51" s="66">
        <v>2000000000</v>
      </c>
    </row>
    <row r="52" spans="1:18" x14ac:dyDescent="0.3">
      <c r="A52" s="7" t="s">
        <v>110</v>
      </c>
      <c r="B52" s="7" t="str">
        <f>VLOOKUP(A52,Sheet2!B:C,2,FALSE)</f>
        <v>070</v>
      </c>
      <c r="C52" s="22" t="s">
        <v>168</v>
      </c>
      <c r="D52" s="10"/>
      <c r="E52" s="10"/>
      <c r="F52" s="45">
        <v>1500000000</v>
      </c>
      <c r="G52" s="74">
        <v>33</v>
      </c>
      <c r="H52" s="46">
        <v>44755</v>
      </c>
      <c r="I52" s="46">
        <v>44788</v>
      </c>
      <c r="J52" s="12">
        <v>2.5000000000000001E-2</v>
      </c>
      <c r="K52" s="66">
        <v>3390410.9589041099</v>
      </c>
      <c r="L52" s="66">
        <v>678082.191780822</v>
      </c>
      <c r="M52" s="66">
        <v>2712328.767123288</v>
      </c>
      <c r="N52" s="56">
        <v>0</v>
      </c>
      <c r="O52" s="66">
        <v>2712328.767123288</v>
      </c>
      <c r="P52" s="66">
        <v>2712328.767123288</v>
      </c>
      <c r="Q52" s="59">
        <v>0</v>
      </c>
      <c r="R52" s="66">
        <v>1500000000</v>
      </c>
    </row>
    <row r="53" spans="1:18" x14ac:dyDescent="0.3">
      <c r="A53" s="7" t="s">
        <v>134</v>
      </c>
      <c r="B53" s="7" t="str">
        <f>VLOOKUP(A53,Sheet2!B:C,2,FALSE)</f>
        <v>111</v>
      </c>
      <c r="C53" s="22" t="s">
        <v>168</v>
      </c>
      <c r="D53" s="10"/>
      <c r="E53" s="10"/>
      <c r="F53" s="45">
        <v>7288630581.3521042</v>
      </c>
      <c r="G53" s="74">
        <v>31</v>
      </c>
      <c r="H53" s="46">
        <v>44764</v>
      </c>
      <c r="I53" s="46">
        <v>44795</v>
      </c>
      <c r="J53" s="12">
        <v>2.5000000000000001E-2</v>
      </c>
      <c r="K53" s="66">
        <v>15475859.453555839</v>
      </c>
      <c r="L53" s="66">
        <v>3095171.8907111678</v>
      </c>
      <c r="M53" s="66">
        <v>12380687.562844671</v>
      </c>
      <c r="N53" s="56">
        <v>0</v>
      </c>
      <c r="O53" s="66">
        <v>12380687.562844671</v>
      </c>
      <c r="P53" s="66">
        <v>0</v>
      </c>
      <c r="Q53" s="59">
        <v>0</v>
      </c>
      <c r="R53" s="66">
        <v>7301011268.9149485</v>
      </c>
    </row>
    <row r="54" spans="1:18" x14ac:dyDescent="0.3">
      <c r="A54" s="7" t="s">
        <v>104</v>
      </c>
      <c r="B54" s="7" t="str">
        <f>VLOOKUP(A54,Sheet2!B:C,2,FALSE)</f>
        <v>035</v>
      </c>
      <c r="C54" s="22" t="s">
        <v>172</v>
      </c>
      <c r="D54" s="10"/>
      <c r="E54" s="10"/>
      <c r="F54" s="47">
        <v>7174666594.05756</v>
      </c>
      <c r="G54" s="76">
        <f t="shared" ref="G54:G59" si="13">I54-H54</f>
        <v>31</v>
      </c>
      <c r="H54" s="48">
        <v>44754</v>
      </c>
      <c r="I54" s="48">
        <v>44785</v>
      </c>
      <c r="J54" s="12">
        <v>3.15E-2</v>
      </c>
      <c r="K54" s="66">
        <v>19194690.216704678</v>
      </c>
      <c r="L54" s="66">
        <v>3838938.0433409358</v>
      </c>
      <c r="M54" s="66">
        <v>15355752.183363741</v>
      </c>
      <c r="N54" s="56">
        <v>0</v>
      </c>
      <c r="O54" s="66">
        <v>15355752.183363741</v>
      </c>
      <c r="P54" s="66">
        <v>0</v>
      </c>
      <c r="Q54" s="59">
        <v>0</v>
      </c>
      <c r="R54" s="66">
        <v>7190022346.2409239</v>
      </c>
    </row>
    <row r="55" spans="1:18" x14ac:dyDescent="0.3">
      <c r="A55" s="7" t="s">
        <v>104</v>
      </c>
      <c r="B55" s="7" t="str">
        <f>VLOOKUP(A55,Sheet2!B:C,2,FALSE)</f>
        <v>035</v>
      </c>
      <c r="C55" s="22" t="s">
        <v>172</v>
      </c>
      <c r="D55" s="10"/>
      <c r="E55" s="10"/>
      <c r="F55" s="47">
        <v>4279474861.1450491</v>
      </c>
      <c r="G55" s="76">
        <f t="shared" si="13"/>
        <v>31</v>
      </c>
      <c r="H55" s="48">
        <v>44750</v>
      </c>
      <c r="I55" s="48">
        <v>44781</v>
      </c>
      <c r="J55" s="12">
        <v>3.15E-2</v>
      </c>
      <c r="K55" s="66">
        <v>11449060.82714559</v>
      </c>
      <c r="L55" s="66">
        <v>2289812.1654291181</v>
      </c>
      <c r="M55" s="66">
        <v>9159248.6617164724</v>
      </c>
      <c r="N55" s="56">
        <v>0</v>
      </c>
      <c r="O55" s="66">
        <v>9159248.6617164724</v>
      </c>
      <c r="P55" s="66">
        <v>0</v>
      </c>
      <c r="Q55" s="59">
        <v>0</v>
      </c>
      <c r="R55" s="66">
        <v>4288634109.8067656</v>
      </c>
    </row>
    <row r="56" spans="1:18" x14ac:dyDescent="0.3">
      <c r="A56" s="7" t="s">
        <v>106</v>
      </c>
      <c r="B56" s="7" t="str">
        <f>VLOOKUP(A56,Sheet2!B:C,2,FALSE)</f>
        <v>127</v>
      </c>
      <c r="C56" s="22" t="s">
        <v>172</v>
      </c>
      <c r="D56" s="10"/>
      <c r="E56" s="10"/>
      <c r="F56" s="47">
        <v>6400000000</v>
      </c>
      <c r="G56" s="76">
        <f t="shared" si="13"/>
        <v>31</v>
      </c>
      <c r="H56" s="48">
        <v>44765</v>
      </c>
      <c r="I56" s="48">
        <v>44796</v>
      </c>
      <c r="J56" s="12">
        <v>3.15E-2</v>
      </c>
      <c r="K56" s="66">
        <v>17122191.780821916</v>
      </c>
      <c r="L56" s="66">
        <v>3424438.3561643832</v>
      </c>
      <c r="M56" s="66">
        <v>13697753.424657533</v>
      </c>
      <c r="N56" s="56">
        <v>0</v>
      </c>
      <c r="O56" s="66">
        <v>13697753.424657533</v>
      </c>
      <c r="P56" s="66">
        <v>13697753.424657533</v>
      </c>
      <c r="Q56" s="59">
        <v>0</v>
      </c>
      <c r="R56" s="66">
        <v>6400000000</v>
      </c>
    </row>
    <row r="57" spans="1:18" x14ac:dyDescent="0.3">
      <c r="A57" s="7" t="s">
        <v>132</v>
      </c>
      <c r="B57" s="7" t="str">
        <f>VLOOKUP(A57,Sheet2!B:C,2,FALSE)</f>
        <v>142</v>
      </c>
      <c r="C57" s="22" t="s">
        <v>172</v>
      </c>
      <c r="D57" s="10"/>
      <c r="E57" s="10"/>
      <c r="F57" s="47">
        <v>6400000000</v>
      </c>
      <c r="G57" s="76">
        <f t="shared" si="13"/>
        <v>31</v>
      </c>
      <c r="H57" s="48">
        <v>44751</v>
      </c>
      <c r="I57" s="48">
        <v>44782</v>
      </c>
      <c r="J57" s="12">
        <v>3.15E-2</v>
      </c>
      <c r="K57" s="66">
        <v>17122191.780821916</v>
      </c>
      <c r="L57" s="66">
        <v>3424438.3561643832</v>
      </c>
      <c r="M57" s="66">
        <v>13697753.424657533</v>
      </c>
      <c r="N57" s="56">
        <v>0</v>
      </c>
      <c r="O57" s="66">
        <v>13697753.424657533</v>
      </c>
      <c r="P57" s="66">
        <v>13697753.424657533</v>
      </c>
      <c r="Q57" s="59">
        <v>0</v>
      </c>
      <c r="R57" s="66">
        <v>6400000000</v>
      </c>
    </row>
    <row r="58" spans="1:18" x14ac:dyDescent="0.3">
      <c r="A58" s="7" t="s">
        <v>102</v>
      </c>
      <c r="B58" s="7" t="str">
        <f>VLOOKUP(A58,Sheet2!B:C,2,FALSE)</f>
        <v>069</v>
      </c>
      <c r="C58" s="22" t="s">
        <v>172</v>
      </c>
      <c r="D58" s="10"/>
      <c r="E58" s="10"/>
      <c r="F58" s="47">
        <v>1000000000</v>
      </c>
      <c r="G58" s="76">
        <f t="shared" si="13"/>
        <v>31</v>
      </c>
      <c r="H58" s="48">
        <v>44747</v>
      </c>
      <c r="I58" s="48">
        <v>44778</v>
      </c>
      <c r="J58" s="12">
        <v>3.15E-2</v>
      </c>
      <c r="K58" s="66">
        <v>2675342.4657534244</v>
      </c>
      <c r="L58" s="66">
        <v>535068.49315068487</v>
      </c>
      <c r="M58" s="66">
        <v>2140273.9826027392</v>
      </c>
      <c r="N58" s="56">
        <v>0</v>
      </c>
      <c r="O58" s="66">
        <v>2140273.9826027392</v>
      </c>
      <c r="P58" s="66">
        <v>2140273.9826027392</v>
      </c>
      <c r="Q58" s="59">
        <v>0</v>
      </c>
      <c r="R58" s="66">
        <v>1000000000</v>
      </c>
    </row>
    <row r="59" spans="1:18" x14ac:dyDescent="0.3">
      <c r="A59" s="7" t="s">
        <v>150</v>
      </c>
      <c r="B59" s="7" t="str">
        <f>VLOOKUP(A59,Sheet2!B:C,2,FALSE)</f>
        <v>154</v>
      </c>
      <c r="C59" s="22" t="s">
        <v>170</v>
      </c>
      <c r="D59" s="10"/>
      <c r="E59" s="10"/>
      <c r="F59" s="11">
        <v>250000000</v>
      </c>
      <c r="G59" s="76">
        <f t="shared" si="13"/>
        <v>31</v>
      </c>
      <c r="H59" s="9">
        <v>44757</v>
      </c>
      <c r="I59" s="9">
        <v>44788</v>
      </c>
      <c r="J59" s="12">
        <v>2.2499999999999999E-2</v>
      </c>
      <c r="K59" s="66">
        <v>477739.72602739726</v>
      </c>
      <c r="L59" s="66">
        <v>95547.945205479453</v>
      </c>
      <c r="M59" s="66">
        <v>382192.00082191778</v>
      </c>
      <c r="N59" s="56">
        <v>0</v>
      </c>
      <c r="O59" s="66">
        <v>382192.00082191778</v>
      </c>
      <c r="P59" s="66">
        <v>382192.00082191778</v>
      </c>
      <c r="Q59" s="59">
        <v>0</v>
      </c>
      <c r="R59" s="66">
        <v>250000000</v>
      </c>
    </row>
    <row r="60" spans="1:18" x14ac:dyDescent="0.3">
      <c r="A60" s="7" t="s">
        <v>48</v>
      </c>
      <c r="B60" s="7" t="str">
        <f>VLOOKUP(A60,Sheet2!B:C,2,FALSE)</f>
        <v>036</v>
      </c>
      <c r="C60" s="22" t="s">
        <v>168</v>
      </c>
      <c r="D60" s="10"/>
      <c r="E60" s="10"/>
      <c r="F60" s="27">
        <v>1000000000</v>
      </c>
      <c r="G60" s="74">
        <v>31</v>
      </c>
      <c r="H60" s="25">
        <v>44802</v>
      </c>
      <c r="I60" s="25">
        <v>44833</v>
      </c>
      <c r="J60" s="28">
        <v>2.5000000000000001E-2</v>
      </c>
      <c r="K60" s="55">
        <f t="shared" ref="K60:K72" si="14">SUM(F60*J60/365*G60)</f>
        <v>2123287.6712328768</v>
      </c>
      <c r="L60" s="55">
        <f t="shared" ref="L60:L72" si="15">SUM(K60*20%)</f>
        <v>424657.53424657538</v>
      </c>
      <c r="M60" s="56">
        <f t="shared" ref="M60:M72" si="16">SUM(K60-L60)</f>
        <v>1698630.1369863015</v>
      </c>
      <c r="N60" s="56">
        <v>0</v>
      </c>
      <c r="O60" s="57">
        <f t="shared" ref="O60:O72" si="17">M60-N60</f>
        <v>1698630.1369863015</v>
      </c>
      <c r="P60" s="56">
        <f>O60</f>
        <v>1698630.1369863015</v>
      </c>
      <c r="Q60" s="26">
        <v>0</v>
      </c>
      <c r="R60" s="59">
        <f t="shared" ref="R60:R72" si="18">+F60+O60-P60-Q60</f>
        <v>1000000000</v>
      </c>
    </row>
    <row r="61" spans="1:18" x14ac:dyDescent="0.3">
      <c r="A61" s="7" t="s">
        <v>98</v>
      </c>
      <c r="B61" s="7" t="str">
        <f>VLOOKUP(A61,Sheet2!B:C,2,FALSE)</f>
        <v>050</v>
      </c>
      <c r="C61" s="22" t="s">
        <v>168</v>
      </c>
      <c r="D61" s="10"/>
      <c r="E61" s="10"/>
      <c r="F61" s="27">
        <v>2180348638.9991755</v>
      </c>
      <c r="G61" s="74">
        <v>31</v>
      </c>
      <c r="H61" s="25">
        <v>44802</v>
      </c>
      <c r="I61" s="25">
        <v>44833</v>
      </c>
      <c r="J61" s="28">
        <v>2.5000000000000001E-2</v>
      </c>
      <c r="K61" s="55">
        <f t="shared" si="14"/>
        <v>4629507.3841763325</v>
      </c>
      <c r="L61" s="55">
        <f t="shared" si="15"/>
        <v>925901.47683526657</v>
      </c>
      <c r="M61" s="55">
        <f t="shared" si="16"/>
        <v>3703605.9073410658</v>
      </c>
      <c r="N61" s="56">
        <v>0</v>
      </c>
      <c r="O61" s="57">
        <f t="shared" si="17"/>
        <v>3703605.9073410658</v>
      </c>
      <c r="P61" s="56">
        <v>0</v>
      </c>
      <c r="Q61" s="26">
        <v>0</v>
      </c>
      <c r="R61" s="69">
        <f t="shared" si="18"/>
        <v>2184052244.9065166</v>
      </c>
    </row>
    <row r="62" spans="1:18" x14ac:dyDescent="0.3">
      <c r="A62" s="7" t="s">
        <v>88</v>
      </c>
      <c r="B62" s="7" t="str">
        <f>VLOOKUP(A62,Sheet2!B:C,2,FALSE)</f>
        <v>049</v>
      </c>
      <c r="C62" s="22" t="s">
        <v>168</v>
      </c>
      <c r="D62" s="10"/>
      <c r="E62" s="10"/>
      <c r="F62" s="27">
        <v>1000000000</v>
      </c>
      <c r="G62" s="74">
        <v>31</v>
      </c>
      <c r="H62" s="25">
        <v>44802</v>
      </c>
      <c r="I62" s="25">
        <v>44833</v>
      </c>
      <c r="J62" s="28">
        <v>2.5000000000000001E-2</v>
      </c>
      <c r="K62" s="55">
        <f t="shared" si="14"/>
        <v>2123287.6712328768</v>
      </c>
      <c r="L62" s="55">
        <f t="shared" si="15"/>
        <v>424657.53424657538</v>
      </c>
      <c r="M62" s="56">
        <f t="shared" si="16"/>
        <v>1698630.1369863015</v>
      </c>
      <c r="N62" s="56">
        <v>0</v>
      </c>
      <c r="O62" s="57">
        <f t="shared" si="17"/>
        <v>1698630.1369863015</v>
      </c>
      <c r="P62" s="56">
        <f>O62</f>
        <v>1698630.1369863015</v>
      </c>
      <c r="Q62" s="26">
        <v>0</v>
      </c>
      <c r="R62" s="59">
        <f t="shared" si="18"/>
        <v>1000000000</v>
      </c>
    </row>
    <row r="63" spans="1:18" x14ac:dyDescent="0.3">
      <c r="A63" s="7" t="s">
        <v>30</v>
      </c>
      <c r="B63" s="7" t="str">
        <f>VLOOKUP(A63,Sheet2!B:C,2,FALSE)</f>
        <v>057</v>
      </c>
      <c r="C63" s="22" t="s">
        <v>168</v>
      </c>
      <c r="D63" s="10"/>
      <c r="E63" s="10"/>
      <c r="F63" s="27">
        <v>3336049059.4269819</v>
      </c>
      <c r="G63" s="74">
        <v>31</v>
      </c>
      <c r="H63" s="25">
        <v>44802</v>
      </c>
      <c r="I63" s="25">
        <v>44833</v>
      </c>
      <c r="J63" s="28">
        <v>2.5000000000000001E-2</v>
      </c>
      <c r="K63" s="55">
        <f t="shared" si="14"/>
        <v>7083391.8385093464</v>
      </c>
      <c r="L63" s="55">
        <f t="shared" si="15"/>
        <v>1416678.3677018695</v>
      </c>
      <c r="M63" s="56">
        <f t="shared" si="16"/>
        <v>5666713.4708074769</v>
      </c>
      <c r="N63" s="56">
        <v>0</v>
      </c>
      <c r="O63" s="57">
        <f t="shared" si="17"/>
        <v>5666713.4708074769</v>
      </c>
      <c r="P63" s="56">
        <v>0</v>
      </c>
      <c r="Q63" s="26">
        <v>0</v>
      </c>
      <c r="R63" s="59">
        <f t="shared" si="18"/>
        <v>3341715772.8977895</v>
      </c>
    </row>
    <row r="64" spans="1:18" x14ac:dyDescent="0.3">
      <c r="A64" s="7" t="s">
        <v>26</v>
      </c>
      <c r="B64" s="7" t="str">
        <f>VLOOKUP(A64,Sheet2!B:C,2,FALSE)</f>
        <v>060</v>
      </c>
      <c r="C64" s="22" t="s">
        <v>168</v>
      </c>
      <c r="D64" s="10"/>
      <c r="E64" s="10"/>
      <c r="F64" s="27">
        <v>1000000000</v>
      </c>
      <c r="G64" s="74">
        <v>31</v>
      </c>
      <c r="H64" s="25">
        <v>44802</v>
      </c>
      <c r="I64" s="25">
        <v>44833</v>
      </c>
      <c r="J64" s="28">
        <v>2.5000000000000001E-2</v>
      </c>
      <c r="K64" s="55">
        <f t="shared" si="14"/>
        <v>2123287.6712328768</v>
      </c>
      <c r="L64" s="55">
        <f t="shared" si="15"/>
        <v>424657.53424657538</v>
      </c>
      <c r="M64" s="56">
        <f t="shared" si="16"/>
        <v>1698630.1369863015</v>
      </c>
      <c r="N64" s="56">
        <v>0</v>
      </c>
      <c r="O64" s="57">
        <f t="shared" si="17"/>
        <v>1698630.1369863015</v>
      </c>
      <c r="P64" s="56">
        <f>O64</f>
        <v>1698630.1369863015</v>
      </c>
      <c r="Q64" s="26">
        <v>0</v>
      </c>
      <c r="R64" s="59">
        <f t="shared" si="18"/>
        <v>1000000000</v>
      </c>
    </row>
    <row r="65" spans="1:18" x14ac:dyDescent="0.3">
      <c r="A65" s="7" t="s">
        <v>40</v>
      </c>
      <c r="B65" s="7" t="str">
        <f>VLOOKUP(A65,Sheet2!B:C,2,FALSE)</f>
        <v>066</v>
      </c>
      <c r="C65" s="22" t="s">
        <v>168</v>
      </c>
      <c r="D65" s="10"/>
      <c r="E65" s="10"/>
      <c r="F65" s="27">
        <v>1838770899.7792726</v>
      </c>
      <c r="G65" s="74">
        <v>31</v>
      </c>
      <c r="H65" s="25">
        <v>44802</v>
      </c>
      <c r="I65" s="25">
        <v>44833</v>
      </c>
      <c r="J65" s="28">
        <v>2.5000000000000001E-2</v>
      </c>
      <c r="K65" s="55">
        <f t="shared" si="14"/>
        <v>3904239.5817231131</v>
      </c>
      <c r="L65" s="55">
        <f t="shared" si="15"/>
        <v>780847.91634462262</v>
      </c>
      <c r="M65" s="56">
        <f t="shared" si="16"/>
        <v>3123391.6653784905</v>
      </c>
      <c r="N65" s="56">
        <v>0</v>
      </c>
      <c r="O65" s="57">
        <f t="shared" si="17"/>
        <v>3123391.6653784905</v>
      </c>
      <c r="P65" s="56">
        <v>0</v>
      </c>
      <c r="Q65" s="26">
        <v>0</v>
      </c>
      <c r="R65" s="57">
        <f t="shared" si="18"/>
        <v>1841894291.4446511</v>
      </c>
    </row>
    <row r="66" spans="1:18" x14ac:dyDescent="0.3">
      <c r="A66" s="7" t="s">
        <v>50</v>
      </c>
      <c r="B66" s="7" t="str">
        <f>VLOOKUP(A66,Sheet2!B:C,2,FALSE)</f>
        <v>064</v>
      </c>
      <c r="C66" s="22" t="s">
        <v>168</v>
      </c>
      <c r="D66" s="10"/>
      <c r="E66" s="10"/>
      <c r="F66" s="27">
        <v>1664308330.8832204</v>
      </c>
      <c r="G66" s="74">
        <v>31</v>
      </c>
      <c r="H66" s="25">
        <v>44802</v>
      </c>
      <c r="I66" s="25">
        <v>44833</v>
      </c>
      <c r="J66" s="28">
        <v>2.5000000000000001E-2</v>
      </c>
      <c r="K66" s="55">
        <f t="shared" si="14"/>
        <v>3533805.3600945091</v>
      </c>
      <c r="L66" s="55">
        <f t="shared" si="15"/>
        <v>706761.07201890182</v>
      </c>
      <c r="M66" s="56">
        <f t="shared" si="16"/>
        <v>2827044.2880756073</v>
      </c>
      <c r="N66" s="56">
        <v>0</v>
      </c>
      <c r="O66" s="57">
        <f t="shared" si="17"/>
        <v>2827044.2880756073</v>
      </c>
      <c r="P66" s="56">
        <v>0</v>
      </c>
      <c r="Q66" s="26">
        <v>0</v>
      </c>
      <c r="R66" s="57">
        <f t="shared" si="18"/>
        <v>1667135375.1712961</v>
      </c>
    </row>
    <row r="67" spans="1:18" x14ac:dyDescent="0.3">
      <c r="A67" s="7" t="s">
        <v>14</v>
      </c>
      <c r="B67" s="7" t="str">
        <f>VLOOKUP(A67,Sheet2!B:C,2,FALSE)</f>
        <v>063</v>
      </c>
      <c r="C67" s="22" t="s">
        <v>168</v>
      </c>
      <c r="D67" s="10"/>
      <c r="E67" s="10"/>
      <c r="F67" s="27">
        <v>1839684924.4453657</v>
      </c>
      <c r="G67" s="74">
        <v>31</v>
      </c>
      <c r="H67" s="25">
        <v>44802</v>
      </c>
      <c r="I67" s="25">
        <v>44833</v>
      </c>
      <c r="J67" s="28">
        <v>2.5000000000000001E-2</v>
      </c>
      <c r="K67" s="55">
        <f t="shared" si="14"/>
        <v>3906180.3190278313</v>
      </c>
      <c r="L67" s="55">
        <f t="shared" si="15"/>
        <v>781236.06380556629</v>
      </c>
      <c r="M67" s="56">
        <f t="shared" si="16"/>
        <v>3124944.2552222651</v>
      </c>
      <c r="N67" s="56">
        <v>0</v>
      </c>
      <c r="O67" s="57">
        <f t="shared" si="17"/>
        <v>3124944.2552222651</v>
      </c>
      <c r="P67" s="56">
        <v>0</v>
      </c>
      <c r="Q67" s="26">
        <v>0</v>
      </c>
      <c r="R67" s="69">
        <f t="shared" si="18"/>
        <v>1842809868.700588</v>
      </c>
    </row>
    <row r="68" spans="1:18" x14ac:dyDescent="0.3">
      <c r="A68" s="7" t="s">
        <v>96</v>
      </c>
      <c r="B68" s="7" t="str">
        <f>VLOOKUP(A68,Sheet2!B:C,2,FALSE)</f>
        <v>095</v>
      </c>
      <c r="C68" s="22" t="s">
        <v>168</v>
      </c>
      <c r="D68" s="10"/>
      <c r="E68" s="10"/>
      <c r="F68" s="27">
        <v>1917192933.7649004</v>
      </c>
      <c r="G68" s="74">
        <v>31</v>
      </c>
      <c r="H68" s="25">
        <v>44802</v>
      </c>
      <c r="I68" s="25">
        <v>44833</v>
      </c>
      <c r="J68" s="28">
        <v>2.5000000000000001E-2</v>
      </c>
      <c r="K68" s="55">
        <f t="shared" si="14"/>
        <v>4070752.1196378032</v>
      </c>
      <c r="L68" s="55">
        <f t="shared" si="15"/>
        <v>814150.42392756068</v>
      </c>
      <c r="M68" s="56">
        <f t="shared" si="16"/>
        <v>3256601.6957102427</v>
      </c>
      <c r="N68" s="56">
        <v>0</v>
      </c>
      <c r="O68" s="57">
        <f t="shared" si="17"/>
        <v>3256601.6957102427</v>
      </c>
      <c r="P68" s="56">
        <v>0</v>
      </c>
      <c r="Q68" s="26">
        <v>0</v>
      </c>
      <c r="R68" s="69">
        <f t="shared" si="18"/>
        <v>1920449535.4606106</v>
      </c>
    </row>
    <row r="69" spans="1:18" x14ac:dyDescent="0.3">
      <c r="A69" s="7" t="s">
        <v>18</v>
      </c>
      <c r="B69" s="7" t="str">
        <f>VLOOKUP(A69,Sheet2!B:C,2,FALSE)</f>
        <v>100</v>
      </c>
      <c r="C69" s="22" t="s">
        <v>168</v>
      </c>
      <c r="D69" s="10"/>
      <c r="E69" s="10"/>
      <c r="F69" s="27">
        <v>1000000000</v>
      </c>
      <c r="G69" s="74">
        <v>31</v>
      </c>
      <c r="H69" s="25">
        <v>44802</v>
      </c>
      <c r="I69" s="25">
        <v>44833</v>
      </c>
      <c r="J69" s="28">
        <v>2.5000000000000001E-2</v>
      </c>
      <c r="K69" s="55">
        <f t="shared" si="14"/>
        <v>2123287.6712328768</v>
      </c>
      <c r="L69" s="55">
        <f t="shared" si="15"/>
        <v>424657.53424657538</v>
      </c>
      <c r="M69" s="56">
        <f t="shared" si="16"/>
        <v>1698630.1369863015</v>
      </c>
      <c r="N69" s="56">
        <v>0</v>
      </c>
      <c r="O69" s="57">
        <f t="shared" si="17"/>
        <v>1698630.1369863015</v>
      </c>
      <c r="P69" s="56">
        <f>O69</f>
        <v>1698630.1369863015</v>
      </c>
      <c r="Q69" s="26">
        <v>0</v>
      </c>
      <c r="R69" s="59">
        <f t="shared" si="18"/>
        <v>1000000000</v>
      </c>
    </row>
    <row r="70" spans="1:18" x14ac:dyDescent="0.3">
      <c r="A70" s="7" t="s">
        <v>84</v>
      </c>
      <c r="B70" s="7" t="str">
        <f>VLOOKUP(A70,Sheet2!B:C,2,FALSE)</f>
        <v>003</v>
      </c>
      <c r="C70" s="22" t="s">
        <v>168</v>
      </c>
      <c r="D70" s="10"/>
      <c r="E70" s="10"/>
      <c r="F70" s="27">
        <v>1841116535.6882436</v>
      </c>
      <c r="G70" s="74">
        <v>31</v>
      </c>
      <c r="H70" s="25">
        <v>44802</v>
      </c>
      <c r="I70" s="25">
        <v>44833</v>
      </c>
      <c r="J70" s="28">
        <v>2.5000000000000001E-2</v>
      </c>
      <c r="K70" s="55">
        <f t="shared" si="14"/>
        <v>3909220.0415298324</v>
      </c>
      <c r="L70" s="55">
        <f t="shared" si="15"/>
        <v>781844.0083059665</v>
      </c>
      <c r="M70" s="56">
        <f t="shared" si="16"/>
        <v>3127376.033223866</v>
      </c>
      <c r="N70" s="56">
        <v>0</v>
      </c>
      <c r="O70" s="57">
        <f t="shared" si="17"/>
        <v>3127376.033223866</v>
      </c>
      <c r="P70" s="56">
        <v>0</v>
      </c>
      <c r="Q70" s="26">
        <v>0</v>
      </c>
      <c r="R70" s="57">
        <f t="shared" si="18"/>
        <v>1844243911.7214675</v>
      </c>
    </row>
    <row r="71" spans="1:18" x14ac:dyDescent="0.3">
      <c r="A71" s="7" t="s">
        <v>80</v>
      </c>
      <c r="B71" s="7" t="str">
        <f>VLOOKUP(A71,Sheet2!B:C,2,FALSE)</f>
        <v>012</v>
      </c>
      <c r="C71" s="22" t="s">
        <v>168</v>
      </c>
      <c r="D71" s="23" t="s">
        <v>166</v>
      </c>
      <c r="E71" s="24" t="s">
        <v>167</v>
      </c>
      <c r="F71" s="57">
        <v>1000000000</v>
      </c>
      <c r="G71" s="73">
        <v>31</v>
      </c>
      <c r="H71" s="25">
        <v>44802</v>
      </c>
      <c r="I71" s="25">
        <v>44833</v>
      </c>
      <c r="J71" s="28">
        <v>2.5000000000000001E-2</v>
      </c>
      <c r="K71" s="55">
        <f t="shared" si="14"/>
        <v>2123287.6712328768</v>
      </c>
      <c r="L71" s="55">
        <f t="shared" si="15"/>
        <v>424657.53424657538</v>
      </c>
      <c r="M71" s="56">
        <f t="shared" si="16"/>
        <v>1698630.1369863015</v>
      </c>
      <c r="N71" s="56">
        <v>0</v>
      </c>
      <c r="O71" s="57">
        <f t="shared" si="17"/>
        <v>1698630.1369863015</v>
      </c>
      <c r="P71" s="56">
        <f>O71</f>
        <v>1698630.1369863015</v>
      </c>
      <c r="Q71" s="59">
        <v>0</v>
      </c>
      <c r="R71" s="59">
        <f t="shared" si="18"/>
        <v>1000000000</v>
      </c>
    </row>
    <row r="72" spans="1:18" x14ac:dyDescent="0.3">
      <c r="A72" s="7" t="s">
        <v>8</v>
      </c>
      <c r="B72" s="7" t="str">
        <f>VLOOKUP(A72,Sheet2!B:C,2,FALSE)</f>
        <v>010</v>
      </c>
      <c r="C72" s="22" t="s">
        <v>168</v>
      </c>
      <c r="D72" s="22" t="s">
        <v>247</v>
      </c>
      <c r="E72" s="22" t="s">
        <v>247</v>
      </c>
      <c r="F72" s="57">
        <v>1198956695.3813682</v>
      </c>
      <c r="G72" s="73">
        <v>31</v>
      </c>
      <c r="H72" s="25">
        <v>44802</v>
      </c>
      <c r="I72" s="25">
        <v>44833</v>
      </c>
      <c r="J72" s="28">
        <v>2.5000000000000001E-2</v>
      </c>
      <c r="K72" s="55">
        <f t="shared" si="14"/>
        <v>2545729.9696453712</v>
      </c>
      <c r="L72" s="55">
        <f t="shared" si="15"/>
        <v>509145.99392907426</v>
      </c>
      <c r="M72" s="56">
        <f t="shared" si="16"/>
        <v>2036583.975716297</v>
      </c>
      <c r="N72" s="56">
        <v>0</v>
      </c>
      <c r="O72" s="57">
        <f t="shared" si="17"/>
        <v>2036583.975716297</v>
      </c>
      <c r="P72" s="56">
        <v>0</v>
      </c>
      <c r="Q72" s="59">
        <v>0</v>
      </c>
      <c r="R72" s="69">
        <f t="shared" si="18"/>
        <v>1200993279.3570845</v>
      </c>
    </row>
    <row r="79" spans="1:18" x14ac:dyDescent="0.3">
      <c r="K79" s="13"/>
      <c r="L79" s="13"/>
      <c r="M79" s="13"/>
      <c r="N79" s="13"/>
      <c r="O79" s="13"/>
      <c r="P79" s="13"/>
    </row>
  </sheetData>
  <dataValidations count="1">
    <dataValidation type="list" allowBlank="1" showInputMessage="1" showErrorMessage="1" sqref="A2:A38 A42:A72">
      <formula1>nama_ak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opLeftCell="A50" workbookViewId="0">
      <selection activeCell="D67" sqref="D67"/>
    </sheetView>
  </sheetViews>
  <sheetFormatPr defaultRowHeight="14.4" x14ac:dyDescent="0.3"/>
  <cols>
    <col min="1" max="1" width="8.88671875" style="6"/>
    <col min="2" max="2" width="38.33203125" bestFit="1" customWidth="1"/>
    <col min="3" max="3" width="8.88671875" style="6"/>
    <col min="4" max="4" width="33.88671875" customWidth="1"/>
  </cols>
  <sheetData>
    <row r="1" spans="1:4" x14ac:dyDescent="0.3">
      <c r="A1" s="1" t="s">
        <v>0</v>
      </c>
      <c r="B1" s="2" t="s">
        <v>1</v>
      </c>
      <c r="C1" s="1" t="s">
        <v>0</v>
      </c>
      <c r="D1" s="2" t="s">
        <v>2</v>
      </c>
    </row>
    <row r="2" spans="1:4" x14ac:dyDescent="0.3">
      <c r="A2" s="5" t="s">
        <v>137</v>
      </c>
      <c r="B2" s="4" t="s">
        <v>138</v>
      </c>
      <c r="C2" s="5" t="s">
        <v>137</v>
      </c>
      <c r="D2" s="4" t="s">
        <v>240</v>
      </c>
    </row>
    <row r="3" spans="1:4" x14ac:dyDescent="0.3">
      <c r="A3" s="5" t="s">
        <v>133</v>
      </c>
      <c r="B3" s="4" t="s">
        <v>134</v>
      </c>
      <c r="C3" s="5" t="s">
        <v>133</v>
      </c>
      <c r="D3" s="14" t="s">
        <v>238</v>
      </c>
    </row>
    <row r="4" spans="1:4" x14ac:dyDescent="0.3">
      <c r="A4" s="3" t="s">
        <v>3</v>
      </c>
      <c r="B4" s="4" t="s">
        <v>4</v>
      </c>
      <c r="C4" s="3" t="s">
        <v>3</v>
      </c>
      <c r="D4" s="14" t="s">
        <v>174</v>
      </c>
    </row>
    <row r="5" spans="1:4" x14ac:dyDescent="0.3">
      <c r="A5" s="5" t="s">
        <v>69</v>
      </c>
      <c r="B5" s="4" t="s">
        <v>70</v>
      </c>
      <c r="C5" s="5" t="s">
        <v>69</v>
      </c>
      <c r="D5" s="4" t="s">
        <v>207</v>
      </c>
    </row>
    <row r="6" spans="1:4" x14ac:dyDescent="0.3">
      <c r="A6" s="3" t="s">
        <v>5</v>
      </c>
      <c r="B6" s="4" t="s">
        <v>6</v>
      </c>
      <c r="C6" s="3" t="s">
        <v>5</v>
      </c>
      <c r="D6" s="14" t="s">
        <v>175</v>
      </c>
    </row>
    <row r="7" spans="1:4" x14ac:dyDescent="0.3">
      <c r="A7" s="5" t="s">
        <v>7</v>
      </c>
      <c r="B7" s="4" t="s">
        <v>8</v>
      </c>
      <c r="C7" s="5" t="s">
        <v>7</v>
      </c>
      <c r="D7" s="14" t="s">
        <v>176</v>
      </c>
    </row>
    <row r="8" spans="1:4" x14ac:dyDescent="0.3">
      <c r="A8" s="5" t="s">
        <v>9</v>
      </c>
      <c r="B8" s="4" t="s">
        <v>10</v>
      </c>
      <c r="C8" s="5" t="s">
        <v>9</v>
      </c>
      <c r="D8" s="15" t="s">
        <v>177</v>
      </c>
    </row>
    <row r="9" spans="1:4" x14ac:dyDescent="0.3">
      <c r="A9" s="5" t="s">
        <v>99</v>
      </c>
      <c r="B9" s="4" t="s">
        <v>100</v>
      </c>
      <c r="C9" s="5" t="s">
        <v>99</v>
      </c>
      <c r="D9" s="4" t="s">
        <v>222</v>
      </c>
    </row>
    <row r="10" spans="1:4" x14ac:dyDescent="0.3">
      <c r="A10" s="5" t="s">
        <v>53</v>
      </c>
      <c r="B10" s="4" t="s">
        <v>54</v>
      </c>
      <c r="C10" s="5" t="s">
        <v>53</v>
      </c>
      <c r="D10" s="4" t="s">
        <v>199</v>
      </c>
    </row>
    <row r="11" spans="1:4" x14ac:dyDescent="0.3">
      <c r="A11" s="5" t="s">
        <v>11</v>
      </c>
      <c r="B11" s="4" t="s">
        <v>12</v>
      </c>
      <c r="C11" s="5" t="s">
        <v>11</v>
      </c>
      <c r="D11" s="4" t="s">
        <v>178</v>
      </c>
    </row>
    <row r="12" spans="1:4" x14ac:dyDescent="0.3">
      <c r="A12" s="5" t="s">
        <v>13</v>
      </c>
      <c r="B12" s="4" t="s">
        <v>14</v>
      </c>
      <c r="C12" s="5" t="s">
        <v>13</v>
      </c>
      <c r="D12" s="14" t="s">
        <v>179</v>
      </c>
    </row>
    <row r="13" spans="1:4" x14ac:dyDescent="0.3">
      <c r="A13" s="5" t="s">
        <v>149</v>
      </c>
      <c r="B13" s="4" t="s">
        <v>150</v>
      </c>
      <c r="C13" s="5" t="s">
        <v>149</v>
      </c>
      <c r="D13" s="14" t="s">
        <v>246</v>
      </c>
    </row>
    <row r="14" spans="1:4" x14ac:dyDescent="0.3">
      <c r="A14" s="5" t="s">
        <v>15</v>
      </c>
      <c r="B14" s="4" t="s">
        <v>16</v>
      </c>
      <c r="C14" s="5" t="s">
        <v>15</v>
      </c>
      <c r="D14" s="15" t="s">
        <v>180</v>
      </c>
    </row>
    <row r="15" spans="1:4" x14ac:dyDescent="0.3">
      <c r="A15" s="5" t="s">
        <v>101</v>
      </c>
      <c r="B15" s="4" t="s">
        <v>102</v>
      </c>
      <c r="C15" s="5" t="s">
        <v>101</v>
      </c>
      <c r="D15" s="4" t="s">
        <v>223</v>
      </c>
    </row>
    <row r="16" spans="1:4" x14ac:dyDescent="0.3">
      <c r="A16" s="5" t="s">
        <v>49</v>
      </c>
      <c r="B16" s="4" t="s">
        <v>50</v>
      </c>
      <c r="C16" s="5" t="s">
        <v>49</v>
      </c>
      <c r="D16" s="14" t="s">
        <v>197</v>
      </c>
    </row>
    <row r="17" spans="1:4" x14ac:dyDescent="0.3">
      <c r="A17" s="5" t="s">
        <v>73</v>
      </c>
      <c r="B17" s="4" t="s">
        <v>74</v>
      </c>
      <c r="C17" s="5" t="s">
        <v>73</v>
      </c>
      <c r="D17" s="4" t="s">
        <v>209</v>
      </c>
    </row>
    <row r="18" spans="1:4" x14ac:dyDescent="0.3">
      <c r="A18" s="5" t="s">
        <v>17</v>
      </c>
      <c r="B18" s="4" t="s">
        <v>18</v>
      </c>
      <c r="C18" s="5" t="s">
        <v>17</v>
      </c>
      <c r="D18" s="4" t="s">
        <v>181</v>
      </c>
    </row>
    <row r="19" spans="1:4" x14ac:dyDescent="0.3">
      <c r="A19" s="5" t="s">
        <v>33</v>
      </c>
      <c r="B19" s="4" t="s">
        <v>34</v>
      </c>
      <c r="C19" s="5" t="s">
        <v>33</v>
      </c>
      <c r="D19" s="4" t="s">
        <v>188</v>
      </c>
    </row>
    <row r="20" spans="1:4" x14ac:dyDescent="0.3">
      <c r="A20" s="5" t="s">
        <v>19</v>
      </c>
      <c r="B20" s="4" t="s">
        <v>20</v>
      </c>
      <c r="C20" s="5" t="s">
        <v>19</v>
      </c>
      <c r="D20" s="15" t="s">
        <v>182</v>
      </c>
    </row>
    <row r="21" spans="1:4" x14ac:dyDescent="0.3">
      <c r="A21" s="5" t="s">
        <v>23</v>
      </c>
      <c r="B21" s="4" t="s">
        <v>24</v>
      </c>
      <c r="C21" s="5" t="s">
        <v>23</v>
      </c>
      <c r="D21" s="4" t="s">
        <v>184</v>
      </c>
    </row>
    <row r="22" spans="1:4" x14ac:dyDescent="0.3">
      <c r="A22" s="5" t="s">
        <v>145</v>
      </c>
      <c r="B22" s="4" t="s">
        <v>146</v>
      </c>
      <c r="C22" s="5" t="s">
        <v>145</v>
      </c>
      <c r="D22" s="4" t="s">
        <v>244</v>
      </c>
    </row>
    <row r="23" spans="1:4" x14ac:dyDescent="0.3">
      <c r="A23" s="5" t="s">
        <v>25</v>
      </c>
      <c r="B23" s="4" t="s">
        <v>26</v>
      </c>
      <c r="C23" s="5" t="s">
        <v>25</v>
      </c>
      <c r="D23" s="4" t="s">
        <v>185</v>
      </c>
    </row>
    <row r="24" spans="1:4" x14ac:dyDescent="0.3">
      <c r="A24" s="5" t="s">
        <v>27</v>
      </c>
      <c r="B24" s="4" t="s">
        <v>28</v>
      </c>
      <c r="C24" s="5" t="s">
        <v>27</v>
      </c>
      <c r="D24" s="4" t="s">
        <v>186</v>
      </c>
    </row>
    <row r="25" spans="1:4" x14ac:dyDescent="0.3">
      <c r="A25" s="5" t="s">
        <v>29</v>
      </c>
      <c r="B25" s="4" t="s">
        <v>30</v>
      </c>
      <c r="C25" s="5" t="s">
        <v>29</v>
      </c>
      <c r="D25" s="14" t="s">
        <v>187</v>
      </c>
    </row>
    <row r="26" spans="1:4" x14ac:dyDescent="0.3">
      <c r="A26" s="5" t="s">
        <v>143</v>
      </c>
      <c r="B26" s="4" t="s">
        <v>144</v>
      </c>
      <c r="C26" s="5" t="s">
        <v>143</v>
      </c>
      <c r="D26" s="14" t="s">
        <v>243</v>
      </c>
    </row>
    <row r="27" spans="1:4" x14ac:dyDescent="0.3">
      <c r="A27" s="5" t="s">
        <v>31</v>
      </c>
      <c r="B27" s="4" t="s">
        <v>32</v>
      </c>
      <c r="C27" s="5" t="s">
        <v>31</v>
      </c>
      <c r="D27" s="4" t="s">
        <v>189</v>
      </c>
    </row>
    <row r="28" spans="1:4" x14ac:dyDescent="0.3">
      <c r="A28" s="5" t="s">
        <v>59</v>
      </c>
      <c r="B28" s="4" t="s">
        <v>60</v>
      </c>
      <c r="C28" s="5" t="s">
        <v>59</v>
      </c>
      <c r="D28" s="14" t="s">
        <v>202</v>
      </c>
    </row>
    <row r="29" spans="1:4" x14ac:dyDescent="0.3">
      <c r="A29" s="5" t="s">
        <v>103</v>
      </c>
      <c r="B29" s="4" t="s">
        <v>104</v>
      </c>
      <c r="C29" s="5" t="s">
        <v>103</v>
      </c>
      <c r="D29" s="4" t="s">
        <v>224</v>
      </c>
    </row>
    <row r="30" spans="1:4" x14ac:dyDescent="0.3">
      <c r="A30" s="5" t="s">
        <v>105</v>
      </c>
      <c r="B30" s="4" t="s">
        <v>106</v>
      </c>
      <c r="C30" s="5" t="s">
        <v>105</v>
      </c>
      <c r="D30" s="14" t="s">
        <v>225</v>
      </c>
    </row>
    <row r="31" spans="1:4" x14ac:dyDescent="0.3">
      <c r="A31" s="5" t="s">
        <v>21</v>
      </c>
      <c r="B31" s="4" t="s">
        <v>22</v>
      </c>
      <c r="C31" s="5" t="s">
        <v>21</v>
      </c>
      <c r="D31" s="14" t="s">
        <v>183</v>
      </c>
    </row>
    <row r="32" spans="1:4" x14ac:dyDescent="0.3">
      <c r="A32" s="5" t="s">
        <v>37</v>
      </c>
      <c r="B32" s="4" t="s">
        <v>38</v>
      </c>
      <c r="C32" s="5" t="s">
        <v>37</v>
      </c>
      <c r="D32" s="4" t="s">
        <v>191</v>
      </c>
    </row>
    <row r="33" spans="1:4" x14ac:dyDescent="0.3">
      <c r="A33" s="5" t="s">
        <v>107</v>
      </c>
      <c r="B33" s="4" t="s">
        <v>108</v>
      </c>
      <c r="C33" s="5" t="s">
        <v>107</v>
      </c>
      <c r="D33" s="4" t="s">
        <v>226</v>
      </c>
    </row>
    <row r="34" spans="1:4" x14ac:dyDescent="0.3">
      <c r="A34" s="5" t="s">
        <v>39</v>
      </c>
      <c r="B34" s="4" t="s">
        <v>40</v>
      </c>
      <c r="C34" s="5" t="s">
        <v>39</v>
      </c>
      <c r="D34" s="4" t="s">
        <v>192</v>
      </c>
    </row>
    <row r="35" spans="1:4" x14ac:dyDescent="0.3">
      <c r="A35" s="5" t="s">
        <v>41</v>
      </c>
      <c r="B35" s="4" t="s">
        <v>42</v>
      </c>
      <c r="C35" s="5" t="s">
        <v>41</v>
      </c>
      <c r="D35" s="4" t="s">
        <v>193</v>
      </c>
    </row>
    <row r="36" spans="1:4" x14ac:dyDescent="0.3">
      <c r="A36" s="5" t="s">
        <v>43</v>
      </c>
      <c r="B36" s="4" t="s">
        <v>44</v>
      </c>
      <c r="C36" s="5" t="s">
        <v>43</v>
      </c>
      <c r="D36" s="4" t="s">
        <v>194</v>
      </c>
    </row>
    <row r="37" spans="1:4" x14ac:dyDescent="0.3">
      <c r="A37" s="5" t="s">
        <v>45</v>
      </c>
      <c r="B37" s="4" t="s">
        <v>46</v>
      </c>
      <c r="C37" s="5" t="s">
        <v>45</v>
      </c>
      <c r="D37" s="4" t="s">
        <v>195</v>
      </c>
    </row>
    <row r="38" spans="1:4" x14ac:dyDescent="0.3">
      <c r="A38" s="5" t="s">
        <v>109</v>
      </c>
      <c r="B38" s="4" t="s">
        <v>110</v>
      </c>
      <c r="C38" s="5" t="s">
        <v>109</v>
      </c>
      <c r="D38" s="4" t="s">
        <v>227</v>
      </c>
    </row>
    <row r="39" spans="1:4" x14ac:dyDescent="0.3">
      <c r="A39" s="5" t="s">
        <v>35</v>
      </c>
      <c r="B39" s="4" t="s">
        <v>36</v>
      </c>
      <c r="C39" s="5" t="s">
        <v>35</v>
      </c>
      <c r="D39" s="4" t="s">
        <v>190</v>
      </c>
    </row>
    <row r="40" spans="1:4" x14ac:dyDescent="0.3">
      <c r="A40" s="5" t="s">
        <v>47</v>
      </c>
      <c r="B40" s="4" t="s">
        <v>48</v>
      </c>
      <c r="C40" s="5" t="s">
        <v>47</v>
      </c>
      <c r="D40" s="14" t="s">
        <v>196</v>
      </c>
    </row>
    <row r="41" spans="1:4" x14ac:dyDescent="0.3">
      <c r="A41" s="5" t="s">
        <v>147</v>
      </c>
      <c r="B41" s="4" t="s">
        <v>148</v>
      </c>
      <c r="C41" s="5" t="s">
        <v>147</v>
      </c>
      <c r="D41" s="14" t="s">
        <v>245</v>
      </c>
    </row>
    <row r="42" spans="1:4" x14ac:dyDescent="0.3">
      <c r="A42" s="5" t="s">
        <v>51</v>
      </c>
      <c r="B42" s="4" t="s">
        <v>52</v>
      </c>
      <c r="C42" s="5" t="s">
        <v>51</v>
      </c>
      <c r="D42" s="4" t="s">
        <v>198</v>
      </c>
    </row>
    <row r="43" spans="1:4" x14ac:dyDescent="0.3">
      <c r="A43" s="5" t="s">
        <v>55</v>
      </c>
      <c r="B43" s="4" t="s">
        <v>56</v>
      </c>
      <c r="C43" s="5" t="s">
        <v>55</v>
      </c>
      <c r="D43" s="4" t="s">
        <v>200</v>
      </c>
    </row>
    <row r="44" spans="1:4" x14ac:dyDescent="0.3">
      <c r="A44" s="5" t="s">
        <v>57</v>
      </c>
      <c r="B44" s="4" t="s">
        <v>58</v>
      </c>
      <c r="C44" s="5" t="s">
        <v>57</v>
      </c>
      <c r="D44" s="4" t="s">
        <v>201</v>
      </c>
    </row>
    <row r="45" spans="1:4" x14ac:dyDescent="0.3">
      <c r="A45" s="5" t="s">
        <v>61</v>
      </c>
      <c r="B45" s="4" t="s">
        <v>62</v>
      </c>
      <c r="C45" s="5" t="s">
        <v>61</v>
      </c>
      <c r="D45" s="4" t="s">
        <v>203</v>
      </c>
    </row>
    <row r="46" spans="1:4" x14ac:dyDescent="0.3">
      <c r="A46" s="5" t="s">
        <v>111</v>
      </c>
      <c r="B46" s="4" t="s">
        <v>112</v>
      </c>
      <c r="C46" s="5" t="s">
        <v>111</v>
      </c>
      <c r="D46" s="4" t="s">
        <v>228</v>
      </c>
    </row>
    <row r="47" spans="1:4" x14ac:dyDescent="0.3">
      <c r="A47" s="5" t="s">
        <v>63</v>
      </c>
      <c r="B47" s="4" t="s">
        <v>64</v>
      </c>
      <c r="C47" s="5" t="s">
        <v>63</v>
      </c>
      <c r="D47" s="4" t="s">
        <v>204</v>
      </c>
    </row>
    <row r="48" spans="1:4" x14ac:dyDescent="0.3">
      <c r="A48" s="5" t="s">
        <v>65</v>
      </c>
      <c r="B48" s="4" t="s">
        <v>66</v>
      </c>
      <c r="C48" s="5" t="s">
        <v>65</v>
      </c>
      <c r="D48" s="14" t="s">
        <v>205</v>
      </c>
    </row>
    <row r="49" spans="1:4" x14ac:dyDescent="0.3">
      <c r="A49" s="5" t="s">
        <v>127</v>
      </c>
      <c r="B49" s="4" t="s">
        <v>128</v>
      </c>
      <c r="C49" s="5" t="s">
        <v>127</v>
      </c>
      <c r="D49" s="14" t="s">
        <v>205</v>
      </c>
    </row>
    <row r="50" spans="1:4" x14ac:dyDescent="0.3">
      <c r="A50" s="5" t="s">
        <v>67</v>
      </c>
      <c r="B50" s="4" t="s">
        <v>68</v>
      </c>
      <c r="C50" s="5" t="s">
        <v>67</v>
      </c>
      <c r="D50" s="4" t="s">
        <v>206</v>
      </c>
    </row>
    <row r="51" spans="1:4" x14ac:dyDescent="0.3">
      <c r="A51" s="5" t="s">
        <v>71</v>
      </c>
      <c r="B51" s="4" t="s">
        <v>72</v>
      </c>
      <c r="C51" s="5" t="s">
        <v>71</v>
      </c>
      <c r="D51" s="14" t="s">
        <v>208</v>
      </c>
    </row>
    <row r="52" spans="1:4" x14ac:dyDescent="0.3">
      <c r="A52" s="5" t="s">
        <v>113</v>
      </c>
      <c r="B52" s="4" t="s">
        <v>114</v>
      </c>
      <c r="C52" s="5" t="s">
        <v>113</v>
      </c>
      <c r="D52" s="4" t="s">
        <v>229</v>
      </c>
    </row>
    <row r="53" spans="1:4" x14ac:dyDescent="0.3">
      <c r="A53" s="5" t="s">
        <v>136</v>
      </c>
      <c r="B53" s="4" t="s">
        <v>135</v>
      </c>
      <c r="C53" s="5" t="s">
        <v>136</v>
      </c>
      <c r="D53" s="4" t="s">
        <v>239</v>
      </c>
    </row>
    <row r="54" spans="1:4" x14ac:dyDescent="0.3">
      <c r="A54" s="5" t="s">
        <v>139</v>
      </c>
      <c r="B54" s="4" t="s">
        <v>140</v>
      </c>
      <c r="C54" s="5" t="s">
        <v>139</v>
      </c>
      <c r="D54" s="14" t="s">
        <v>241</v>
      </c>
    </row>
    <row r="55" spans="1:4" x14ac:dyDescent="0.3">
      <c r="A55" s="5" t="s">
        <v>75</v>
      </c>
      <c r="B55" s="4" t="s">
        <v>76</v>
      </c>
      <c r="C55" s="5" t="s">
        <v>75</v>
      </c>
      <c r="D55" s="4" t="s">
        <v>210</v>
      </c>
    </row>
    <row r="56" spans="1:4" x14ac:dyDescent="0.3">
      <c r="A56" s="5" t="s">
        <v>115</v>
      </c>
      <c r="B56" s="4" t="s">
        <v>116</v>
      </c>
      <c r="C56" s="5" t="s">
        <v>115</v>
      </c>
      <c r="D56" s="14" t="s">
        <v>230</v>
      </c>
    </row>
    <row r="57" spans="1:4" x14ac:dyDescent="0.3">
      <c r="A57" s="5" t="s">
        <v>117</v>
      </c>
      <c r="B57" s="4" t="s">
        <v>118</v>
      </c>
      <c r="C57" s="5" t="s">
        <v>117</v>
      </c>
      <c r="D57" s="4" t="s">
        <v>231</v>
      </c>
    </row>
    <row r="58" spans="1:4" x14ac:dyDescent="0.3">
      <c r="A58" s="5" t="s">
        <v>79</v>
      </c>
      <c r="B58" s="4" t="s">
        <v>80</v>
      </c>
      <c r="C58" s="5" t="s">
        <v>79</v>
      </c>
      <c r="D58" s="4" t="s">
        <v>212</v>
      </c>
    </row>
    <row r="59" spans="1:4" x14ac:dyDescent="0.3">
      <c r="A59" s="5" t="s">
        <v>119</v>
      </c>
      <c r="B59" s="4" t="s">
        <v>120</v>
      </c>
      <c r="C59" s="5" t="s">
        <v>119</v>
      </c>
      <c r="D59" s="4" t="s">
        <v>232</v>
      </c>
    </row>
    <row r="60" spans="1:4" x14ac:dyDescent="0.3">
      <c r="A60" s="5" t="s">
        <v>81</v>
      </c>
      <c r="B60" s="4" t="s">
        <v>82</v>
      </c>
      <c r="C60" s="5" t="s">
        <v>81</v>
      </c>
      <c r="D60" s="4" t="s">
        <v>213</v>
      </c>
    </row>
    <row r="61" spans="1:4" x14ac:dyDescent="0.3">
      <c r="A61" s="5" t="s">
        <v>93</v>
      </c>
      <c r="B61" s="4" t="s">
        <v>94</v>
      </c>
      <c r="C61" s="5" t="s">
        <v>93</v>
      </c>
      <c r="D61" s="4" t="s">
        <v>219</v>
      </c>
    </row>
    <row r="62" spans="1:4" x14ac:dyDescent="0.3">
      <c r="A62" s="5" t="s">
        <v>121</v>
      </c>
      <c r="B62" s="4" t="s">
        <v>122</v>
      </c>
      <c r="C62" s="5" t="s">
        <v>121</v>
      </c>
      <c r="D62" s="4" t="s">
        <v>233</v>
      </c>
    </row>
    <row r="63" spans="1:4" x14ac:dyDescent="0.3">
      <c r="A63" s="5" t="s">
        <v>83</v>
      </c>
      <c r="B63" s="4" t="s">
        <v>84</v>
      </c>
      <c r="C63" s="5" t="s">
        <v>83</v>
      </c>
      <c r="D63" s="4" t="s">
        <v>214</v>
      </c>
    </row>
    <row r="64" spans="1:4" x14ac:dyDescent="0.3">
      <c r="A64" s="5" t="s">
        <v>85</v>
      </c>
      <c r="B64" s="4" t="s">
        <v>86</v>
      </c>
      <c r="C64" s="5" t="s">
        <v>85</v>
      </c>
      <c r="D64" s="4" t="s">
        <v>215</v>
      </c>
    </row>
    <row r="65" spans="1:4" x14ac:dyDescent="0.3">
      <c r="A65" s="5" t="s">
        <v>87</v>
      </c>
      <c r="B65" s="4" t="s">
        <v>88</v>
      </c>
      <c r="C65" s="5" t="s">
        <v>87</v>
      </c>
      <c r="D65" s="4" t="s">
        <v>216</v>
      </c>
    </row>
    <row r="66" spans="1:4" x14ac:dyDescent="0.3">
      <c r="A66" s="5" t="s">
        <v>129</v>
      </c>
      <c r="B66" s="4" t="s">
        <v>130</v>
      </c>
      <c r="C66" s="5" t="s">
        <v>129</v>
      </c>
      <c r="D66" s="14" t="s">
        <v>236</v>
      </c>
    </row>
    <row r="67" spans="1:4" x14ac:dyDescent="0.3">
      <c r="A67" s="5" t="s">
        <v>123</v>
      </c>
      <c r="B67" s="4" t="s">
        <v>124</v>
      </c>
      <c r="C67" s="5" t="s">
        <v>123</v>
      </c>
      <c r="D67" s="14" t="s">
        <v>234</v>
      </c>
    </row>
    <row r="68" spans="1:4" x14ac:dyDescent="0.3">
      <c r="A68" s="5" t="s">
        <v>77</v>
      </c>
      <c r="B68" s="4" t="s">
        <v>78</v>
      </c>
      <c r="C68" s="5" t="s">
        <v>77</v>
      </c>
      <c r="D68" s="4" t="s">
        <v>211</v>
      </c>
    </row>
    <row r="69" spans="1:4" x14ac:dyDescent="0.3">
      <c r="A69" s="5" t="s">
        <v>89</v>
      </c>
      <c r="B69" s="4" t="s">
        <v>90</v>
      </c>
      <c r="C69" s="5" t="s">
        <v>89</v>
      </c>
      <c r="D69" s="4" t="s">
        <v>217</v>
      </c>
    </row>
    <row r="70" spans="1:4" x14ac:dyDescent="0.3">
      <c r="A70" s="5" t="s">
        <v>91</v>
      </c>
      <c r="B70" s="4" t="s">
        <v>92</v>
      </c>
      <c r="C70" s="5" t="s">
        <v>91</v>
      </c>
      <c r="D70" s="4" t="s">
        <v>218</v>
      </c>
    </row>
    <row r="71" spans="1:4" x14ac:dyDescent="0.3">
      <c r="A71" s="5" t="s">
        <v>95</v>
      </c>
      <c r="B71" s="4" t="s">
        <v>96</v>
      </c>
      <c r="C71" s="5" t="s">
        <v>95</v>
      </c>
      <c r="D71" s="4" t="s">
        <v>220</v>
      </c>
    </row>
    <row r="72" spans="1:4" x14ac:dyDescent="0.3">
      <c r="A72" s="5" t="s">
        <v>141</v>
      </c>
      <c r="B72" s="4" t="s">
        <v>142</v>
      </c>
      <c r="C72" s="5" t="s">
        <v>141</v>
      </c>
      <c r="D72" s="4" t="s">
        <v>242</v>
      </c>
    </row>
    <row r="73" spans="1:4" x14ac:dyDescent="0.3">
      <c r="A73" s="5" t="s">
        <v>131</v>
      </c>
      <c r="B73" s="4" t="s">
        <v>132</v>
      </c>
      <c r="C73" s="5" t="s">
        <v>131</v>
      </c>
      <c r="D73" s="14" t="s">
        <v>237</v>
      </c>
    </row>
    <row r="74" spans="1:4" x14ac:dyDescent="0.3">
      <c r="A74" s="5" t="s">
        <v>97</v>
      </c>
      <c r="B74" s="4" t="s">
        <v>98</v>
      </c>
      <c r="C74" s="5" t="s">
        <v>97</v>
      </c>
      <c r="D74" s="14" t="s">
        <v>221</v>
      </c>
    </row>
    <row r="75" spans="1:4" x14ac:dyDescent="0.3">
      <c r="A75" s="5" t="s">
        <v>125</v>
      </c>
      <c r="B75" s="4" t="s">
        <v>126</v>
      </c>
      <c r="C75" s="5" t="s">
        <v>125</v>
      </c>
      <c r="D75" s="4" t="s">
        <v>235</v>
      </c>
    </row>
    <row r="83" spans="7:7" x14ac:dyDescent="0.3">
      <c r="G83" s="4"/>
    </row>
  </sheetData>
  <sortState ref="A2:C75">
    <sortCondition ref="B31"/>
  </sortState>
  <hyperlinks>
    <hyperlink ref="D4" r:id="rId1"/>
    <hyperlink ref="D6" r:id="rId2"/>
    <hyperlink ref="D7" r:id="rId3"/>
    <hyperlink ref="D12" r:id="rId4"/>
    <hyperlink ref="D31" r:id="rId5"/>
    <hyperlink ref="D25" r:id="rId6"/>
    <hyperlink ref="D40" r:id="rId7"/>
    <hyperlink ref="D16" r:id="rId8"/>
    <hyperlink ref="D28" r:id="rId9"/>
    <hyperlink ref="D48" r:id="rId10"/>
    <hyperlink ref="D51" r:id="rId11"/>
    <hyperlink ref="D74" r:id="rId12"/>
    <hyperlink ref="D30" r:id="rId13"/>
    <hyperlink ref="D56" r:id="rId14"/>
    <hyperlink ref="D67" r:id="rId15"/>
    <hyperlink ref="D49" r:id="rId16"/>
    <hyperlink ref="D66" r:id="rId17"/>
    <hyperlink ref="D73" r:id="rId18"/>
    <hyperlink ref="D3" r:id="rId19"/>
    <hyperlink ref="D54" r:id="rId20"/>
    <hyperlink ref="D26" r:id="rId21"/>
    <hyperlink ref="D41" r:id="rId22"/>
    <hyperlink ref="D13" r:id="rId2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nama_ak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Automatic PTKBI</dc:creator>
  <cp:lastModifiedBy>Automatic PTKBI</cp:lastModifiedBy>
  <dcterms:created xsi:type="dcterms:W3CDTF">2022-08-03T02:41:53Z</dcterms:created>
  <dcterms:modified xsi:type="dcterms:W3CDTF">2022-09-02T12:56:56Z</dcterms:modified>
</cp:coreProperties>
</file>