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ortfolioProjects\FinancialPortfolio\"/>
    </mc:Choice>
  </mc:AlternateContent>
  <xr:revisionPtr revIDLastSave="0" documentId="13_ncr:1_{E78670E2-9583-4B1D-A04F-F569CA8955F8}" xr6:coauthVersionLast="47" xr6:coauthVersionMax="47" xr10:uidLastSave="{00000000-0000-0000-0000-000000000000}"/>
  <bookViews>
    <workbookView xWindow="28680" yWindow="-120" windowWidth="29040" windowHeight="15720" xr2:uid="{B126FCF3-DAF7-45EC-93AC-511AC8F99354}"/>
  </bookViews>
  <sheets>
    <sheet name="sectorFF" sheetId="6" r:id="rId1"/>
    <sheet name="sectorCAPM" sheetId="5" r:id="rId2"/>
    <sheet name="sectorReturns" sheetId="4" r:id="rId3"/>
    <sheet name="ffFactors" sheetId="1" r:id="rId4"/>
    <sheet name="sectorPrices" sheetId="2" r:id="rId5"/>
    <sheet name="factorPrices" sheetId="7" r:id="rId6"/>
    <sheet name="sectorWeights" sheetId="3" state="hidden" r:id="rId7"/>
  </sheets>
  <definedNames>
    <definedName name="solver_adj" localSheetId="0" hidden="1">sectorFF!$O$66:$X$66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sectorFF!$O$66:$X$66</definedName>
    <definedName name="solver_lhs2" localSheetId="0" hidden="1">sectorFF!$O$66:$X$66</definedName>
    <definedName name="solver_lhs3" localSheetId="0" hidden="1">sectorFF!$Y$66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sectorFF!$O$69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50%</definedName>
    <definedName name="solver_rhs2" localSheetId="0" hidden="1">-50%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6" l="1" a="1"/>
  <c r="O70" i="6" s="1"/>
  <c r="D103" i="6"/>
  <c r="E103" i="6"/>
  <c r="F103" i="6"/>
  <c r="G103" i="6"/>
  <c r="H103" i="6"/>
  <c r="I103" i="6"/>
  <c r="J103" i="6"/>
  <c r="K103" i="6"/>
  <c r="L103" i="6"/>
  <c r="C103" i="6"/>
  <c r="D96" i="6"/>
  <c r="E96" i="6"/>
  <c r="F96" i="6"/>
  <c r="G96" i="6"/>
  <c r="H96" i="6"/>
  <c r="I96" i="6"/>
  <c r="J96" i="6"/>
  <c r="K96" i="6"/>
  <c r="L96" i="6"/>
  <c r="D97" i="6"/>
  <c r="E97" i="6"/>
  <c r="F97" i="6"/>
  <c r="G97" i="6"/>
  <c r="H97" i="6"/>
  <c r="I97" i="6"/>
  <c r="J97" i="6"/>
  <c r="K97" i="6"/>
  <c r="L97" i="6"/>
  <c r="D98" i="6"/>
  <c r="E98" i="6"/>
  <c r="F98" i="6"/>
  <c r="G98" i="6"/>
  <c r="H98" i="6"/>
  <c r="I98" i="6"/>
  <c r="J98" i="6"/>
  <c r="K98" i="6"/>
  <c r="L98" i="6"/>
  <c r="D99" i="6"/>
  <c r="E99" i="6"/>
  <c r="F99" i="6"/>
  <c r="G99" i="6"/>
  <c r="H99" i="6"/>
  <c r="I99" i="6"/>
  <c r="J99" i="6"/>
  <c r="K99" i="6"/>
  <c r="L99" i="6"/>
  <c r="D100" i="6"/>
  <c r="E100" i="6"/>
  <c r="F100" i="6"/>
  <c r="G100" i="6"/>
  <c r="H100" i="6"/>
  <c r="I100" i="6"/>
  <c r="J100" i="6"/>
  <c r="K100" i="6"/>
  <c r="L100" i="6"/>
  <c r="D101" i="6"/>
  <c r="E101" i="6"/>
  <c r="F101" i="6"/>
  <c r="G101" i="6"/>
  <c r="H101" i="6"/>
  <c r="I101" i="6"/>
  <c r="J101" i="6"/>
  <c r="K101" i="6"/>
  <c r="L101" i="6"/>
  <c r="C97" i="6"/>
  <c r="C98" i="6"/>
  <c r="C99" i="6"/>
  <c r="C100" i="6"/>
  <c r="C101" i="6"/>
  <c r="C96" i="6"/>
  <c r="D88" i="6"/>
  <c r="E88" i="6"/>
  <c r="F88" i="6"/>
  <c r="G88" i="6"/>
  <c r="H88" i="6"/>
  <c r="I88" i="6"/>
  <c r="J88" i="6"/>
  <c r="K88" i="6"/>
  <c r="L88" i="6"/>
  <c r="D89" i="6"/>
  <c r="E89" i="6"/>
  <c r="F89" i="6"/>
  <c r="G89" i="6"/>
  <c r="H89" i="6"/>
  <c r="I89" i="6"/>
  <c r="J89" i="6"/>
  <c r="K89" i="6"/>
  <c r="L89" i="6"/>
  <c r="D90" i="6"/>
  <c r="E90" i="6"/>
  <c r="F90" i="6"/>
  <c r="G90" i="6"/>
  <c r="H90" i="6"/>
  <c r="I90" i="6"/>
  <c r="J90" i="6"/>
  <c r="K90" i="6"/>
  <c r="L90" i="6"/>
  <c r="D91" i="6"/>
  <c r="E91" i="6"/>
  <c r="F91" i="6"/>
  <c r="G91" i="6"/>
  <c r="H91" i="6"/>
  <c r="I91" i="6"/>
  <c r="J91" i="6"/>
  <c r="K91" i="6"/>
  <c r="L91" i="6"/>
  <c r="D92" i="6"/>
  <c r="E92" i="6"/>
  <c r="F92" i="6"/>
  <c r="G92" i="6"/>
  <c r="H92" i="6"/>
  <c r="I92" i="6"/>
  <c r="J92" i="6"/>
  <c r="K92" i="6"/>
  <c r="L92" i="6"/>
  <c r="D93" i="6"/>
  <c r="E93" i="6"/>
  <c r="F93" i="6"/>
  <c r="G93" i="6"/>
  <c r="H93" i="6"/>
  <c r="I93" i="6"/>
  <c r="J93" i="6"/>
  <c r="K93" i="6"/>
  <c r="L93" i="6"/>
  <c r="C89" i="6"/>
  <c r="C90" i="6"/>
  <c r="C91" i="6"/>
  <c r="C92" i="6"/>
  <c r="C93" i="6"/>
  <c r="C88" i="6"/>
  <c r="B97" i="6" l="1"/>
  <c r="B98" i="6"/>
  <c r="B99" i="6"/>
  <c r="B100" i="6"/>
  <c r="B101" i="6"/>
  <c r="B96" i="6"/>
  <c r="D95" i="6"/>
  <c r="E95" i="6"/>
  <c r="F95" i="6"/>
  <c r="G95" i="6"/>
  <c r="H95" i="6"/>
  <c r="I95" i="6"/>
  <c r="J95" i="6"/>
  <c r="K95" i="6"/>
  <c r="L95" i="6"/>
  <c r="C95" i="6"/>
  <c r="B93" i="6"/>
  <c r="B89" i="6"/>
  <c r="B90" i="6"/>
  <c r="B91" i="6"/>
  <c r="B92" i="6"/>
  <c r="B88" i="6"/>
  <c r="D87" i="6"/>
  <c r="E87" i="6"/>
  <c r="F87" i="6"/>
  <c r="G87" i="6"/>
  <c r="H87" i="6"/>
  <c r="I87" i="6"/>
  <c r="J87" i="6"/>
  <c r="K87" i="6"/>
  <c r="L87" i="6"/>
  <c r="C87" i="6"/>
  <c r="C81" i="6"/>
  <c r="D81" i="6"/>
  <c r="E81" i="6"/>
  <c r="F81" i="6"/>
  <c r="G81" i="6"/>
  <c r="H81" i="6"/>
  <c r="I81" i="6"/>
  <c r="J81" i="6"/>
  <c r="K81" i="6"/>
  <c r="L81" i="6"/>
  <c r="C82" i="6"/>
  <c r="D82" i="6"/>
  <c r="E82" i="6"/>
  <c r="F82" i="6"/>
  <c r="G82" i="6"/>
  <c r="H82" i="6"/>
  <c r="I82" i="6"/>
  <c r="J82" i="6"/>
  <c r="K82" i="6"/>
  <c r="L82" i="6"/>
  <c r="C83" i="6"/>
  <c r="D83" i="6"/>
  <c r="E83" i="6"/>
  <c r="F83" i="6"/>
  <c r="G83" i="6"/>
  <c r="H83" i="6"/>
  <c r="I83" i="6"/>
  <c r="J83" i="6"/>
  <c r="K83" i="6"/>
  <c r="L83" i="6"/>
  <c r="C84" i="6"/>
  <c r="D84" i="6"/>
  <c r="E84" i="6"/>
  <c r="F84" i="6"/>
  <c r="G84" i="6"/>
  <c r="H84" i="6"/>
  <c r="I84" i="6"/>
  <c r="J84" i="6"/>
  <c r="K84" i="6"/>
  <c r="L84" i="6"/>
  <c r="C85" i="6"/>
  <c r="D85" i="6"/>
  <c r="E85" i="6"/>
  <c r="F85" i="6"/>
  <c r="G85" i="6"/>
  <c r="H85" i="6"/>
  <c r="I85" i="6"/>
  <c r="J85" i="6"/>
  <c r="K85" i="6"/>
  <c r="L85" i="6"/>
  <c r="D80" i="6"/>
  <c r="E80" i="6"/>
  <c r="F80" i="6"/>
  <c r="G80" i="6"/>
  <c r="H80" i="6"/>
  <c r="I80" i="6"/>
  <c r="J80" i="6"/>
  <c r="K80" i="6"/>
  <c r="L80" i="6"/>
  <c r="C80" i="6"/>
  <c r="D79" i="6"/>
  <c r="E79" i="6"/>
  <c r="F79" i="6"/>
  <c r="G79" i="6"/>
  <c r="H79" i="6"/>
  <c r="I79" i="6"/>
  <c r="J79" i="6"/>
  <c r="K79" i="6"/>
  <c r="L79" i="6"/>
  <c r="C79" i="6"/>
  <c r="B81" i="6"/>
  <c r="B82" i="6"/>
  <c r="B83" i="6"/>
  <c r="B84" i="6"/>
  <c r="B85" i="6"/>
  <c r="B80" i="6"/>
  <c r="O68" i="6" a="1"/>
  <c r="O68" i="6" s="1"/>
  <c r="O69" i="6" a="1"/>
  <c r="O69" i="6" s="1"/>
  <c r="O67" i="6" a="1"/>
  <c r="O67" i="6" s="1"/>
  <c r="Y66" i="6"/>
  <c r="X65" i="6"/>
  <c r="P65" i="6"/>
  <c r="Q65" i="6"/>
  <c r="R65" i="6"/>
  <c r="S65" i="6"/>
  <c r="T65" i="6"/>
  <c r="U65" i="6"/>
  <c r="V65" i="6"/>
  <c r="W65" i="6"/>
  <c r="O65" i="6"/>
  <c r="D68" i="5"/>
  <c r="E68" i="5"/>
  <c r="F68" i="5"/>
  <c r="G68" i="5"/>
  <c r="H68" i="5"/>
  <c r="I68" i="5"/>
  <c r="J68" i="5"/>
  <c r="K68" i="5"/>
  <c r="L68" i="5"/>
  <c r="C68" i="5"/>
  <c r="D63" i="5"/>
  <c r="E63" i="5"/>
  <c r="F63" i="5"/>
  <c r="G63" i="5"/>
  <c r="H63" i="5"/>
  <c r="I63" i="5"/>
  <c r="J63" i="5"/>
  <c r="K63" i="5"/>
  <c r="L63" i="5"/>
  <c r="C63" i="5"/>
  <c r="F70" i="6"/>
  <c r="G70" i="6"/>
  <c r="D63" i="6"/>
  <c r="D70" i="6" s="1"/>
  <c r="E63" i="6"/>
  <c r="E70" i="6" s="1"/>
  <c r="F63" i="6"/>
  <c r="G63" i="6"/>
  <c r="H63" i="6"/>
  <c r="H70" i="6" s="1"/>
  <c r="I63" i="6"/>
  <c r="I70" i="6" s="1"/>
  <c r="J63" i="6"/>
  <c r="J70" i="6" s="1"/>
  <c r="K63" i="6"/>
  <c r="K70" i="6" s="1"/>
  <c r="L63" i="6"/>
  <c r="L70" i="6" s="1"/>
  <c r="C63" i="6"/>
  <c r="C70" i="6" s="1"/>
  <c r="N2" i="6" l="1" a="1"/>
  <c r="N2" i="6" s="1"/>
  <c r="C73" i="5" a="1"/>
  <c r="C73" i="5" s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2" i="5"/>
  <c r="H4" i="5"/>
  <c r="J7" i="5"/>
  <c r="H8" i="5"/>
  <c r="I8" i="5"/>
  <c r="E9" i="5"/>
  <c r="I9" i="5"/>
  <c r="C10" i="5"/>
  <c r="D10" i="5"/>
  <c r="E10" i="5"/>
  <c r="G10" i="5"/>
  <c r="I10" i="5"/>
  <c r="H12" i="5"/>
  <c r="I12" i="5"/>
  <c r="C15" i="5"/>
  <c r="G16" i="5"/>
  <c r="H16" i="5"/>
  <c r="G17" i="5"/>
  <c r="I17" i="5"/>
  <c r="C18" i="5"/>
  <c r="D18" i="5"/>
  <c r="E18" i="5"/>
  <c r="G18" i="5"/>
  <c r="L18" i="5"/>
  <c r="H20" i="5"/>
  <c r="K20" i="5"/>
  <c r="H24" i="5"/>
  <c r="I24" i="5"/>
  <c r="E25" i="5"/>
  <c r="I25" i="5"/>
  <c r="C26" i="5"/>
  <c r="D26" i="5"/>
  <c r="E26" i="5"/>
  <c r="G26" i="5"/>
  <c r="I26" i="5"/>
  <c r="I28" i="5"/>
  <c r="K28" i="5"/>
  <c r="J31" i="5"/>
  <c r="I32" i="5"/>
  <c r="K32" i="5"/>
  <c r="E33" i="5"/>
  <c r="F33" i="5"/>
  <c r="C34" i="5"/>
  <c r="D34" i="5"/>
  <c r="E34" i="5"/>
  <c r="G34" i="5"/>
  <c r="I34" i="5"/>
  <c r="K34" i="5"/>
  <c r="L34" i="5"/>
  <c r="K36" i="5"/>
  <c r="F37" i="5"/>
  <c r="C39" i="5"/>
  <c r="H40" i="5"/>
  <c r="I40" i="5"/>
  <c r="E41" i="5"/>
  <c r="I41" i="5"/>
  <c r="C42" i="5"/>
  <c r="D42" i="5"/>
  <c r="E42" i="5"/>
  <c r="G42" i="5"/>
  <c r="I42" i="5"/>
  <c r="K42" i="5"/>
  <c r="I44" i="5"/>
  <c r="K44" i="5"/>
  <c r="K47" i="5"/>
  <c r="I48" i="5"/>
  <c r="K48" i="5"/>
  <c r="E49" i="5"/>
  <c r="F49" i="5"/>
  <c r="C50" i="5"/>
  <c r="D50" i="5"/>
  <c r="E50" i="5"/>
  <c r="G50" i="5"/>
  <c r="I50" i="5"/>
  <c r="K50" i="5"/>
  <c r="L50" i="5"/>
  <c r="I52" i="5"/>
  <c r="K52" i="5"/>
  <c r="I55" i="5"/>
  <c r="H56" i="5"/>
  <c r="I56" i="5"/>
  <c r="E57" i="5"/>
  <c r="I57" i="5"/>
  <c r="C58" i="5"/>
  <c r="D58" i="5"/>
  <c r="E58" i="5"/>
  <c r="G58" i="5"/>
  <c r="I58" i="5"/>
  <c r="K58" i="5"/>
  <c r="I60" i="5"/>
  <c r="K60" i="5"/>
  <c r="A3" i="5"/>
  <c r="J3" i="5" s="1"/>
  <c r="A4" i="5"/>
  <c r="G4" i="5" s="1"/>
  <c r="A5" i="5"/>
  <c r="G5" i="5" s="1"/>
  <c r="A6" i="5"/>
  <c r="H6" i="5" s="1"/>
  <c r="A7" i="5"/>
  <c r="K7" i="5" s="1"/>
  <c r="A8" i="5"/>
  <c r="D8" i="5" s="1"/>
  <c r="A9" i="5"/>
  <c r="J9" i="5" s="1"/>
  <c r="A10" i="5"/>
  <c r="H10" i="5" s="1"/>
  <c r="A11" i="5"/>
  <c r="A12" i="5"/>
  <c r="G12" i="5" s="1"/>
  <c r="A13" i="5"/>
  <c r="F13" i="5" s="1"/>
  <c r="A14" i="5"/>
  <c r="H14" i="5" s="1"/>
  <c r="A15" i="5"/>
  <c r="I15" i="5" s="1"/>
  <c r="A16" i="5"/>
  <c r="D16" i="5" s="1"/>
  <c r="A17" i="5"/>
  <c r="J17" i="5" s="1"/>
  <c r="A18" i="5"/>
  <c r="H18" i="5" s="1"/>
  <c r="A19" i="5"/>
  <c r="A20" i="5"/>
  <c r="I20" i="5" s="1"/>
  <c r="A21" i="5"/>
  <c r="G21" i="5" s="1"/>
  <c r="A22" i="5"/>
  <c r="H22" i="5" s="1"/>
  <c r="A23" i="5"/>
  <c r="C23" i="5" s="1"/>
  <c r="A24" i="5"/>
  <c r="D24" i="5" s="1"/>
  <c r="A25" i="5"/>
  <c r="J25" i="5" s="1"/>
  <c r="A26" i="5"/>
  <c r="H26" i="5" s="1"/>
  <c r="A27" i="5"/>
  <c r="I27" i="5" s="1"/>
  <c r="A28" i="5"/>
  <c r="C28" i="5" s="1"/>
  <c r="A29" i="5"/>
  <c r="I29" i="5" s="1"/>
  <c r="A30" i="5"/>
  <c r="H30" i="5" s="1"/>
  <c r="A31" i="5"/>
  <c r="C31" i="5" s="1"/>
  <c r="A32" i="5"/>
  <c r="D32" i="5" s="1"/>
  <c r="A33" i="5"/>
  <c r="J33" i="5" s="1"/>
  <c r="A34" i="5"/>
  <c r="H34" i="5" s="1"/>
  <c r="A35" i="5"/>
  <c r="A36" i="5"/>
  <c r="H36" i="5" s="1"/>
  <c r="A37" i="5"/>
  <c r="E37" i="5" s="1"/>
  <c r="A38" i="5"/>
  <c r="H38" i="5" s="1"/>
  <c r="A39" i="5"/>
  <c r="E39" i="5" s="1"/>
  <c r="A40" i="5"/>
  <c r="D40" i="5" s="1"/>
  <c r="A41" i="5"/>
  <c r="J41" i="5" s="1"/>
  <c r="A42" i="5"/>
  <c r="H42" i="5" s="1"/>
  <c r="A43" i="5"/>
  <c r="C43" i="5" s="1"/>
  <c r="A44" i="5"/>
  <c r="H44" i="5" s="1"/>
  <c r="A45" i="5"/>
  <c r="F45" i="5" s="1"/>
  <c r="A46" i="5"/>
  <c r="H46" i="5" s="1"/>
  <c r="A47" i="5"/>
  <c r="I47" i="5" s="1"/>
  <c r="A48" i="5"/>
  <c r="D48" i="5" s="1"/>
  <c r="A49" i="5"/>
  <c r="J49" i="5" s="1"/>
  <c r="A50" i="5"/>
  <c r="H50" i="5" s="1"/>
  <c r="A51" i="5"/>
  <c r="A52" i="5"/>
  <c r="C52" i="5" s="1"/>
  <c r="A53" i="5"/>
  <c r="G53" i="5" s="1"/>
  <c r="A54" i="5"/>
  <c r="H54" i="5" s="1"/>
  <c r="A55" i="5"/>
  <c r="J55" i="5" s="1"/>
  <c r="A56" i="5"/>
  <c r="D56" i="5" s="1"/>
  <c r="A57" i="5"/>
  <c r="J57" i="5" s="1"/>
  <c r="A58" i="5"/>
  <c r="H58" i="5" s="1"/>
  <c r="A59" i="5"/>
  <c r="A60" i="5"/>
  <c r="C60" i="5" s="1"/>
  <c r="A2" i="5"/>
  <c r="G2" i="5" s="1"/>
  <c r="D1" i="5"/>
  <c r="E1" i="5"/>
  <c r="F1" i="5"/>
  <c r="G1" i="5"/>
  <c r="H1" i="5"/>
  <c r="I1" i="5"/>
  <c r="J1" i="5"/>
  <c r="K1" i="5"/>
  <c r="L1" i="5"/>
  <c r="C1" i="5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B63" i="4"/>
  <c r="B6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2" i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2" i="4"/>
  <c r="B3" i="4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B17" i="4"/>
  <c r="C17" i="4"/>
  <c r="D17" i="4"/>
  <c r="E17" i="4"/>
  <c r="F17" i="4"/>
  <c r="G17" i="4"/>
  <c r="H17" i="4"/>
  <c r="I17" i="4"/>
  <c r="J17" i="4"/>
  <c r="K17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B35" i="4"/>
  <c r="C35" i="4"/>
  <c r="D35" i="4"/>
  <c r="E35" i="4"/>
  <c r="F35" i="4"/>
  <c r="G35" i="4"/>
  <c r="H35" i="4"/>
  <c r="I35" i="4"/>
  <c r="J35" i="4"/>
  <c r="K35" i="4"/>
  <c r="B36" i="4"/>
  <c r="C36" i="4"/>
  <c r="D36" i="4"/>
  <c r="E36" i="4"/>
  <c r="F36" i="4"/>
  <c r="G36" i="4"/>
  <c r="H36" i="4"/>
  <c r="I36" i="4"/>
  <c r="J36" i="4"/>
  <c r="K36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B48" i="4"/>
  <c r="C48" i="4"/>
  <c r="D48" i="4"/>
  <c r="E48" i="4"/>
  <c r="F48" i="4"/>
  <c r="G48" i="4"/>
  <c r="H48" i="4"/>
  <c r="I48" i="4"/>
  <c r="J48" i="4"/>
  <c r="K48" i="4"/>
  <c r="B49" i="4"/>
  <c r="C49" i="4"/>
  <c r="D49" i="4"/>
  <c r="E49" i="4"/>
  <c r="F49" i="4"/>
  <c r="G49" i="4"/>
  <c r="H49" i="4"/>
  <c r="I49" i="4"/>
  <c r="J49" i="4"/>
  <c r="K49" i="4"/>
  <c r="B50" i="4"/>
  <c r="C50" i="4"/>
  <c r="D50" i="4"/>
  <c r="E50" i="4"/>
  <c r="F50" i="4"/>
  <c r="G50" i="4"/>
  <c r="H50" i="4"/>
  <c r="I50" i="4"/>
  <c r="J50" i="4"/>
  <c r="K50" i="4"/>
  <c r="B51" i="4"/>
  <c r="C51" i="4"/>
  <c r="D51" i="4"/>
  <c r="E51" i="4"/>
  <c r="F51" i="4"/>
  <c r="G51" i="4"/>
  <c r="H51" i="4"/>
  <c r="I51" i="4"/>
  <c r="J51" i="4"/>
  <c r="K51" i="4"/>
  <c r="B52" i="4"/>
  <c r="C52" i="4"/>
  <c r="D52" i="4"/>
  <c r="E52" i="4"/>
  <c r="F52" i="4"/>
  <c r="G52" i="4"/>
  <c r="H52" i="4"/>
  <c r="I52" i="4"/>
  <c r="J52" i="4"/>
  <c r="K52" i="4"/>
  <c r="B53" i="4"/>
  <c r="C53" i="4"/>
  <c r="D53" i="4"/>
  <c r="E53" i="4"/>
  <c r="F53" i="4"/>
  <c r="G53" i="4"/>
  <c r="H53" i="4"/>
  <c r="I53" i="4"/>
  <c r="J53" i="4"/>
  <c r="K53" i="4"/>
  <c r="B54" i="4"/>
  <c r="C54" i="4"/>
  <c r="D54" i="4"/>
  <c r="E54" i="4"/>
  <c r="F54" i="4"/>
  <c r="G54" i="4"/>
  <c r="H54" i="4"/>
  <c r="I54" i="4"/>
  <c r="J54" i="4"/>
  <c r="K54" i="4"/>
  <c r="B55" i="4"/>
  <c r="C55" i="4"/>
  <c r="D55" i="4"/>
  <c r="E55" i="4"/>
  <c r="F55" i="4"/>
  <c r="G55" i="4"/>
  <c r="H55" i="4"/>
  <c r="I55" i="4"/>
  <c r="J55" i="4"/>
  <c r="K55" i="4"/>
  <c r="B56" i="4"/>
  <c r="C56" i="4"/>
  <c r="D56" i="4"/>
  <c r="E56" i="4"/>
  <c r="F56" i="4"/>
  <c r="G56" i="4"/>
  <c r="H56" i="4"/>
  <c r="I56" i="4"/>
  <c r="J56" i="4"/>
  <c r="K56" i="4"/>
  <c r="B57" i="4"/>
  <c r="C57" i="4"/>
  <c r="D57" i="4"/>
  <c r="E57" i="4"/>
  <c r="F57" i="4"/>
  <c r="G57" i="4"/>
  <c r="H57" i="4"/>
  <c r="I57" i="4"/>
  <c r="J57" i="4"/>
  <c r="K57" i="4"/>
  <c r="B58" i="4"/>
  <c r="C58" i="4"/>
  <c r="D58" i="4"/>
  <c r="E58" i="4"/>
  <c r="F58" i="4"/>
  <c r="G58" i="4"/>
  <c r="H58" i="4"/>
  <c r="I58" i="4"/>
  <c r="J58" i="4"/>
  <c r="K58" i="4"/>
  <c r="B59" i="4"/>
  <c r="C59" i="4"/>
  <c r="D59" i="4"/>
  <c r="E59" i="4"/>
  <c r="F59" i="4"/>
  <c r="G59" i="4"/>
  <c r="H59" i="4"/>
  <c r="I59" i="4"/>
  <c r="J59" i="4"/>
  <c r="K59" i="4"/>
  <c r="B60" i="4"/>
  <c r="C60" i="4"/>
  <c r="D60" i="4"/>
  <c r="E60" i="4"/>
  <c r="F60" i="4"/>
  <c r="G60" i="4"/>
  <c r="H60" i="4"/>
  <c r="I60" i="4"/>
  <c r="J60" i="4"/>
  <c r="K60" i="4"/>
  <c r="B2" i="4"/>
  <c r="C2" i="4"/>
  <c r="D2" i="4"/>
  <c r="E2" i="4"/>
  <c r="F2" i="4"/>
  <c r="G2" i="4"/>
  <c r="H2" i="4"/>
  <c r="I2" i="4"/>
  <c r="J2" i="4"/>
  <c r="K2" i="4"/>
  <c r="K1" i="4"/>
  <c r="B1" i="4"/>
  <c r="C1" i="4"/>
  <c r="D1" i="4"/>
  <c r="E1" i="4"/>
  <c r="F1" i="4"/>
  <c r="G1" i="4"/>
  <c r="H1" i="4"/>
  <c r="I1" i="4"/>
  <c r="J1" i="4"/>
  <c r="F2" i="5" l="1"/>
  <c r="C54" i="5"/>
  <c r="G45" i="5"/>
  <c r="I37" i="5"/>
  <c r="C30" i="5"/>
  <c r="L22" i="5"/>
  <c r="F21" i="5"/>
  <c r="K16" i="5"/>
  <c r="I13" i="5"/>
  <c r="E2" i="5"/>
  <c r="K56" i="5"/>
  <c r="E55" i="5"/>
  <c r="I53" i="5"/>
  <c r="L46" i="5"/>
  <c r="E45" i="5"/>
  <c r="K40" i="5"/>
  <c r="L38" i="5"/>
  <c r="G37" i="5"/>
  <c r="I31" i="5"/>
  <c r="E29" i="5"/>
  <c r="K24" i="5"/>
  <c r="K22" i="5"/>
  <c r="E21" i="5"/>
  <c r="I16" i="5"/>
  <c r="L14" i="5"/>
  <c r="G13" i="5"/>
  <c r="K8" i="5"/>
  <c r="L6" i="5"/>
  <c r="I38" i="5"/>
  <c r="K30" i="5"/>
  <c r="I6" i="5"/>
  <c r="G60" i="5"/>
  <c r="I54" i="5"/>
  <c r="G46" i="5"/>
  <c r="G40" i="5"/>
  <c r="H28" i="5"/>
  <c r="E22" i="5"/>
  <c r="E16" i="5"/>
  <c r="G14" i="5"/>
  <c r="G8" i="5"/>
  <c r="G6" i="5"/>
  <c r="E56" i="5"/>
  <c r="G54" i="5"/>
  <c r="G52" i="5"/>
  <c r="G48" i="5"/>
  <c r="E46" i="5"/>
  <c r="G44" i="5"/>
  <c r="E40" i="5"/>
  <c r="E38" i="5"/>
  <c r="G36" i="5"/>
  <c r="G32" i="5"/>
  <c r="G30" i="5"/>
  <c r="G28" i="5"/>
  <c r="E24" i="5"/>
  <c r="D22" i="5"/>
  <c r="C16" i="5"/>
  <c r="E14" i="5"/>
  <c r="C12" i="5"/>
  <c r="E8" i="5"/>
  <c r="E6" i="5"/>
  <c r="K38" i="5"/>
  <c r="L30" i="5"/>
  <c r="I22" i="5"/>
  <c r="G22" i="5"/>
  <c r="H52" i="5"/>
  <c r="H48" i="5"/>
  <c r="G38" i="5"/>
  <c r="I30" i="5"/>
  <c r="G24" i="5"/>
  <c r="I2" i="5"/>
  <c r="L58" i="5"/>
  <c r="G57" i="5"/>
  <c r="C56" i="5"/>
  <c r="E54" i="5"/>
  <c r="I49" i="5"/>
  <c r="E48" i="5"/>
  <c r="D46" i="5"/>
  <c r="L42" i="5"/>
  <c r="G41" i="5"/>
  <c r="C40" i="5"/>
  <c r="D38" i="5"/>
  <c r="C36" i="5"/>
  <c r="I33" i="5"/>
  <c r="E32" i="5"/>
  <c r="E30" i="5"/>
  <c r="L26" i="5"/>
  <c r="G25" i="5"/>
  <c r="C24" i="5"/>
  <c r="C22" i="5"/>
  <c r="K18" i="5"/>
  <c r="F17" i="5"/>
  <c r="J15" i="5"/>
  <c r="D14" i="5"/>
  <c r="L10" i="5"/>
  <c r="G9" i="5"/>
  <c r="C8" i="5"/>
  <c r="D6" i="5"/>
  <c r="L54" i="5"/>
  <c r="K46" i="5"/>
  <c r="K14" i="5"/>
  <c r="K6" i="5"/>
  <c r="K54" i="5"/>
  <c r="I46" i="5"/>
  <c r="I14" i="5"/>
  <c r="G56" i="5"/>
  <c r="H32" i="5"/>
  <c r="C20" i="5"/>
  <c r="F57" i="5"/>
  <c r="K55" i="5"/>
  <c r="D54" i="5"/>
  <c r="G49" i="5"/>
  <c r="C48" i="5"/>
  <c r="C46" i="5"/>
  <c r="F41" i="5"/>
  <c r="I39" i="5"/>
  <c r="C38" i="5"/>
  <c r="G33" i="5"/>
  <c r="C32" i="5"/>
  <c r="D30" i="5"/>
  <c r="K26" i="5"/>
  <c r="F25" i="5"/>
  <c r="I21" i="5"/>
  <c r="I18" i="5"/>
  <c r="E17" i="5"/>
  <c r="E15" i="5"/>
  <c r="C14" i="5"/>
  <c r="K10" i="5"/>
  <c r="F9" i="5"/>
  <c r="C6" i="5"/>
  <c r="F51" i="5"/>
  <c r="G51" i="5"/>
  <c r="H51" i="5"/>
  <c r="D51" i="5"/>
  <c r="L51" i="5"/>
  <c r="F19" i="5"/>
  <c r="G19" i="5"/>
  <c r="H19" i="5"/>
  <c r="D19" i="5"/>
  <c r="L19" i="5"/>
  <c r="E51" i="5"/>
  <c r="C51" i="5"/>
  <c r="J43" i="5"/>
  <c r="K31" i="5"/>
  <c r="E27" i="5"/>
  <c r="K19" i="5"/>
  <c r="F59" i="5"/>
  <c r="G59" i="5"/>
  <c r="H59" i="5"/>
  <c r="D59" i="5"/>
  <c r="L59" i="5"/>
  <c r="F35" i="5"/>
  <c r="G35" i="5"/>
  <c r="H35" i="5"/>
  <c r="D35" i="5"/>
  <c r="L35" i="5"/>
  <c r="F11" i="5"/>
  <c r="G11" i="5"/>
  <c r="H11" i="5"/>
  <c r="D11" i="5"/>
  <c r="L11" i="5"/>
  <c r="I43" i="5"/>
  <c r="J19" i="5"/>
  <c r="B1" i="6" a="1"/>
  <c r="B1" i="6" s="1"/>
  <c r="F55" i="5"/>
  <c r="G55" i="5"/>
  <c r="H55" i="5"/>
  <c r="D55" i="5"/>
  <c r="L55" i="5"/>
  <c r="F39" i="5"/>
  <c r="G39" i="5"/>
  <c r="H39" i="5"/>
  <c r="D39" i="5"/>
  <c r="L39" i="5"/>
  <c r="F23" i="5"/>
  <c r="G23" i="5"/>
  <c r="H23" i="5"/>
  <c r="D23" i="5"/>
  <c r="L23" i="5"/>
  <c r="F7" i="5"/>
  <c r="G7" i="5"/>
  <c r="H7" i="5"/>
  <c r="D7" i="5"/>
  <c r="L7" i="5"/>
  <c r="E7" i="5"/>
  <c r="I59" i="5"/>
  <c r="J47" i="5"/>
  <c r="K23" i="5"/>
  <c r="E19" i="5"/>
  <c r="K11" i="5"/>
  <c r="I7" i="5"/>
  <c r="C3" i="5"/>
  <c r="E59" i="5"/>
  <c r="K51" i="5"/>
  <c r="I35" i="5"/>
  <c r="J23" i="5"/>
  <c r="C19" i="5"/>
  <c r="J11" i="5"/>
  <c r="C7" i="5"/>
  <c r="F27" i="5"/>
  <c r="G27" i="5"/>
  <c r="H27" i="5"/>
  <c r="D27" i="5"/>
  <c r="L27" i="5"/>
  <c r="K43" i="5"/>
  <c r="C11" i="5"/>
  <c r="J59" i="5"/>
  <c r="K35" i="5"/>
  <c r="I19" i="5"/>
  <c r="F47" i="5"/>
  <c r="G47" i="5"/>
  <c r="H47" i="5"/>
  <c r="D47" i="5"/>
  <c r="L47" i="5"/>
  <c r="F31" i="5"/>
  <c r="G31" i="5"/>
  <c r="H31" i="5"/>
  <c r="D31" i="5"/>
  <c r="L31" i="5"/>
  <c r="F15" i="5"/>
  <c r="G15" i="5"/>
  <c r="H15" i="5"/>
  <c r="D15" i="5"/>
  <c r="L15" i="5"/>
  <c r="C55" i="5"/>
  <c r="J35" i="5"/>
  <c r="E31" i="5"/>
  <c r="J2" i="5"/>
  <c r="K2" i="5"/>
  <c r="C2" i="5"/>
  <c r="D2" i="5"/>
  <c r="L2" i="5"/>
  <c r="H2" i="5"/>
  <c r="H64" i="5" s="1" a="1"/>
  <c r="H64" i="5" s="1"/>
  <c r="J53" i="5"/>
  <c r="K53" i="5"/>
  <c r="C53" i="5"/>
  <c r="D53" i="5"/>
  <c r="L53" i="5"/>
  <c r="H53" i="5"/>
  <c r="J45" i="5"/>
  <c r="C45" i="5"/>
  <c r="K45" i="5"/>
  <c r="D45" i="5"/>
  <c r="L45" i="5"/>
  <c r="H45" i="5"/>
  <c r="J37" i="5"/>
  <c r="C37" i="5"/>
  <c r="K37" i="5"/>
  <c r="D37" i="5"/>
  <c r="L37" i="5"/>
  <c r="H37" i="5"/>
  <c r="J29" i="5"/>
  <c r="C29" i="5"/>
  <c r="K29" i="5"/>
  <c r="D29" i="5"/>
  <c r="L29" i="5"/>
  <c r="H29" i="5"/>
  <c r="J21" i="5"/>
  <c r="C21" i="5"/>
  <c r="K21" i="5"/>
  <c r="D21" i="5"/>
  <c r="L21" i="5"/>
  <c r="H21" i="5"/>
  <c r="J13" i="5"/>
  <c r="C13" i="5"/>
  <c r="K13" i="5"/>
  <c r="D13" i="5"/>
  <c r="L13" i="5"/>
  <c r="H13" i="5"/>
  <c r="J5" i="5"/>
  <c r="C5" i="5"/>
  <c r="K5" i="5"/>
  <c r="D5" i="5"/>
  <c r="L5" i="5"/>
  <c r="E5" i="5"/>
  <c r="H5" i="5"/>
  <c r="I5" i="5"/>
  <c r="F53" i="5"/>
  <c r="J51" i="5"/>
  <c r="E47" i="5"/>
  <c r="K39" i="5"/>
  <c r="E35" i="5"/>
  <c r="G29" i="5"/>
  <c r="K27" i="5"/>
  <c r="I23" i="5"/>
  <c r="E13" i="5"/>
  <c r="I11" i="5"/>
  <c r="F5" i="5"/>
  <c r="F43" i="5"/>
  <c r="G43" i="5"/>
  <c r="H43" i="5"/>
  <c r="D43" i="5"/>
  <c r="L43" i="5"/>
  <c r="F3" i="5"/>
  <c r="G3" i="5"/>
  <c r="H3" i="5"/>
  <c r="I3" i="5"/>
  <c r="D3" i="5"/>
  <c r="L3" i="5"/>
  <c r="E3" i="5"/>
  <c r="K59" i="5"/>
  <c r="C27" i="5"/>
  <c r="K3" i="5"/>
  <c r="E43" i="5"/>
  <c r="C59" i="5"/>
  <c r="D60" i="5"/>
  <c r="L60" i="5"/>
  <c r="E60" i="5"/>
  <c r="F60" i="5"/>
  <c r="J60" i="5"/>
  <c r="D52" i="5"/>
  <c r="L52" i="5"/>
  <c r="E52" i="5"/>
  <c r="F52" i="5"/>
  <c r="J52" i="5"/>
  <c r="D44" i="5"/>
  <c r="L44" i="5"/>
  <c r="E44" i="5"/>
  <c r="F44" i="5"/>
  <c r="J44" i="5"/>
  <c r="D36" i="5"/>
  <c r="L36" i="5"/>
  <c r="E36" i="5"/>
  <c r="F36" i="5"/>
  <c r="J36" i="5"/>
  <c r="D28" i="5"/>
  <c r="L28" i="5"/>
  <c r="E28" i="5"/>
  <c r="F28" i="5"/>
  <c r="J28" i="5"/>
  <c r="D20" i="5"/>
  <c r="L20" i="5"/>
  <c r="E20" i="5"/>
  <c r="F20" i="5"/>
  <c r="J20" i="5"/>
  <c r="D12" i="5"/>
  <c r="L12" i="5"/>
  <c r="E12" i="5"/>
  <c r="F12" i="5"/>
  <c r="J12" i="5"/>
  <c r="D4" i="5"/>
  <c r="L4" i="5"/>
  <c r="E4" i="5"/>
  <c r="F4" i="5"/>
  <c r="J4" i="5"/>
  <c r="C4" i="5"/>
  <c r="K4" i="5"/>
  <c r="H60" i="5"/>
  <c r="E53" i="5"/>
  <c r="I51" i="5"/>
  <c r="C47" i="5"/>
  <c r="I45" i="5"/>
  <c r="C44" i="5"/>
  <c r="J39" i="5"/>
  <c r="I36" i="5"/>
  <c r="C35" i="5"/>
  <c r="F29" i="5"/>
  <c r="J27" i="5"/>
  <c r="E23" i="5"/>
  <c r="G20" i="5"/>
  <c r="K15" i="5"/>
  <c r="K12" i="5"/>
  <c r="E11" i="5"/>
  <c r="I4" i="5"/>
  <c r="F58" i="5"/>
  <c r="H57" i="5"/>
  <c r="J56" i="5"/>
  <c r="F54" i="5"/>
  <c r="F50" i="5"/>
  <c r="H49" i="5"/>
  <c r="J48" i="5"/>
  <c r="F46" i="5"/>
  <c r="F42" i="5"/>
  <c r="H41" i="5"/>
  <c r="J40" i="5"/>
  <c r="F38" i="5"/>
  <c r="F34" i="5"/>
  <c r="H33" i="5"/>
  <c r="J32" i="5"/>
  <c r="F30" i="5"/>
  <c r="F26" i="5"/>
  <c r="H25" i="5"/>
  <c r="J24" i="5"/>
  <c r="F22" i="5"/>
  <c r="F18" i="5"/>
  <c r="H17" i="5"/>
  <c r="J16" i="5"/>
  <c r="F14" i="5"/>
  <c r="F10" i="5"/>
  <c r="H9" i="5"/>
  <c r="J8" i="5"/>
  <c r="F6" i="5"/>
  <c r="J58" i="5"/>
  <c r="L57" i="5"/>
  <c r="D57" i="5"/>
  <c r="F56" i="5"/>
  <c r="J54" i="5"/>
  <c r="J50" i="5"/>
  <c r="L49" i="5"/>
  <c r="D49" i="5"/>
  <c r="F48" i="5"/>
  <c r="J46" i="5"/>
  <c r="J42" i="5"/>
  <c r="L41" i="5"/>
  <c r="D41" i="5"/>
  <c r="F40" i="5"/>
  <c r="J38" i="5"/>
  <c r="J34" i="5"/>
  <c r="L33" i="5"/>
  <c r="D33" i="5"/>
  <c r="F32" i="5"/>
  <c r="J30" i="5"/>
  <c r="J26" i="5"/>
  <c r="L25" i="5"/>
  <c r="D25" i="5"/>
  <c r="F24" i="5"/>
  <c r="J22" i="5"/>
  <c r="J18" i="5"/>
  <c r="L17" i="5"/>
  <c r="D17" i="5"/>
  <c r="F16" i="5"/>
  <c r="J14" i="5"/>
  <c r="J10" i="5"/>
  <c r="L9" i="5"/>
  <c r="D9" i="5"/>
  <c r="F8" i="5"/>
  <c r="J6" i="5"/>
  <c r="K57" i="5"/>
  <c r="K49" i="5"/>
  <c r="C49" i="5"/>
  <c r="K41" i="5"/>
  <c r="C41" i="5"/>
  <c r="K33" i="5"/>
  <c r="C33" i="5"/>
  <c r="K25" i="5"/>
  <c r="C25" i="5"/>
  <c r="K17" i="5"/>
  <c r="C17" i="5"/>
  <c r="K9" i="5"/>
  <c r="C9" i="5"/>
  <c r="C57" i="5"/>
  <c r="L56" i="5"/>
  <c r="L48" i="5"/>
  <c r="L40" i="5"/>
  <c r="L32" i="5"/>
  <c r="L24" i="5"/>
  <c r="L16" i="5"/>
  <c r="L8" i="5"/>
  <c r="H69" i="5" l="1" a="1"/>
  <c r="H69" i="5" s="1"/>
  <c r="E69" i="5" a="1"/>
  <c r="E69" i="5" s="1"/>
  <c r="C69" i="5" a="1"/>
  <c r="C69" i="5" s="1"/>
  <c r="J64" i="5" a="1"/>
  <c r="J64" i="5" s="1"/>
  <c r="G64" i="5" a="1"/>
  <c r="G64" i="5" s="1"/>
  <c r="L64" i="5" a="1"/>
  <c r="L64" i="5" s="1"/>
  <c r="F64" i="5" a="1"/>
  <c r="F64" i="5" s="1"/>
  <c r="I69" i="5" a="1"/>
  <c r="I69" i="5" s="1"/>
  <c r="E64" i="5" a="1"/>
  <c r="E64" i="5" s="1"/>
  <c r="G69" i="5" a="1"/>
  <c r="G69" i="5" s="1"/>
  <c r="D64" i="5" a="1"/>
  <c r="D64" i="5" s="1"/>
  <c r="K69" i="5" a="1"/>
  <c r="K69" i="5" s="1"/>
  <c r="F69" i="5" a="1"/>
  <c r="F69" i="5" s="1"/>
  <c r="K64" i="5" a="1"/>
  <c r="K64" i="5" s="1"/>
  <c r="J69" i="5" a="1"/>
  <c r="J69" i="5" s="1"/>
  <c r="L69" i="5" a="1"/>
  <c r="L69" i="5" s="1"/>
  <c r="B2" i="6" a="1"/>
  <c r="D69" i="5" a="1"/>
  <c r="D69" i="5" s="1"/>
  <c r="C64" i="5" a="1"/>
  <c r="I64" i="5" a="1"/>
  <c r="I64" i="5" s="1"/>
  <c r="C64" i="5" l="1"/>
  <c r="C74" i="5" a="1"/>
  <c r="C74" i="5" s="1"/>
  <c r="B2" i="6"/>
  <c r="F71" i="6" a="1"/>
  <c r="F71" i="6" s="1"/>
  <c r="L71" i="6" a="1"/>
  <c r="L71" i="6" s="1"/>
  <c r="G71" i="6" a="1"/>
  <c r="G71" i="6" s="1"/>
  <c r="K71" i="6" a="1"/>
  <c r="K71" i="6" s="1"/>
  <c r="D71" i="6" a="1"/>
  <c r="D71" i="6" s="1"/>
  <c r="E71" i="6" a="1"/>
  <c r="E71" i="6" s="1"/>
  <c r="J71" i="6" a="1"/>
  <c r="J71" i="6" s="1"/>
  <c r="I71" i="6" a="1"/>
  <c r="I71" i="6" s="1"/>
  <c r="H71" i="6" a="1"/>
  <c r="H71" i="6" s="1"/>
  <c r="C64" i="6" l="1" a="1"/>
  <c r="C71" i="6" a="1"/>
  <c r="C71" i="6" s="1"/>
  <c r="C64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<sst xmlns="http://schemas.openxmlformats.org/spreadsheetml/2006/main" count="95" uniqueCount="59">
  <si>
    <t>Mkt-Rf</t>
  </si>
  <si>
    <t>SMB</t>
  </si>
  <si>
    <t>HML</t>
  </si>
  <si>
    <t>RF</t>
  </si>
  <si>
    <t>Date</t>
  </si>
  <si>
    <t>DIA</t>
  </si>
  <si>
    <t>VAW</t>
  </si>
  <si>
    <t>VDC</t>
  </si>
  <si>
    <t>VCR</t>
  </si>
  <si>
    <t>VFH</t>
  </si>
  <si>
    <t>VHT</t>
  </si>
  <si>
    <t>VIS</t>
  </si>
  <si>
    <t>VDE</t>
  </si>
  <si>
    <t>VGT</t>
  </si>
  <si>
    <t>VOX</t>
  </si>
  <si>
    <t>VPU</t>
  </si>
  <si>
    <t>ticker</t>
  </si>
  <si>
    <t>industry</t>
  </si>
  <si>
    <t>wght</t>
  </si>
  <si>
    <t>Materials</t>
  </si>
  <si>
    <t>Consumer Goods</t>
  </si>
  <si>
    <t>Consumer Services</t>
  </si>
  <si>
    <t>Financial</t>
  </si>
  <si>
    <t>Health Care</t>
  </si>
  <si>
    <t>Industrials</t>
  </si>
  <si>
    <t>Energy</t>
  </si>
  <si>
    <t>Technology</t>
  </si>
  <si>
    <t>Communications</t>
  </si>
  <si>
    <t>Utilities</t>
  </si>
  <si>
    <t>Small(VB)</t>
  </si>
  <si>
    <t>Big(VV)</t>
  </si>
  <si>
    <t>Value(VYM)</t>
  </si>
  <si>
    <t>Growth(VUG)</t>
  </si>
  <si>
    <t>Mean</t>
  </si>
  <si>
    <t>StDev</t>
  </si>
  <si>
    <t>Rf</t>
  </si>
  <si>
    <t>Y Vars</t>
  </si>
  <si>
    <t>Intercept</t>
  </si>
  <si>
    <t>Beta</t>
  </si>
  <si>
    <t>X Vars</t>
  </si>
  <si>
    <t>Beta Calculation with LINEST</t>
  </si>
  <si>
    <t>Beta Calculation with Matrix Algebra</t>
  </si>
  <si>
    <t>Overall Beta with Weights</t>
  </si>
  <si>
    <t>Weights</t>
  </si>
  <si>
    <t>Mkt-RF</t>
  </si>
  <si>
    <t>Beta Calculation using Matrix Algebra</t>
  </si>
  <si>
    <t>Mkt</t>
  </si>
  <si>
    <t>Beta Calculation using LINEST</t>
  </si>
  <si>
    <t xml:space="preserve">Dated as of </t>
  </si>
  <si>
    <t>PF Betas</t>
  </si>
  <si>
    <t>Tickers</t>
  </si>
  <si>
    <t>Total</t>
  </si>
  <si>
    <t>Average Alpha Calculation over past six months</t>
  </si>
  <si>
    <t>Raw Returns</t>
  </si>
  <si>
    <t>Predicted Returns</t>
  </si>
  <si>
    <t>Alpha</t>
  </si>
  <si>
    <t>Means</t>
  </si>
  <si>
    <t>!Current calculated weights are to eliminate exposure to the HML factor</t>
  </si>
  <si>
    <t>!THIS FUNCTIONS AS A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</si>
</sst>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70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10" fontId="0" fillId="0" borderId="0" xfId="1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11" xfId="0" applyNumberFormat="1" applyBorder="1"/>
    <xf numFmtId="0" fontId="0" fillId="0" borderId="11" xfId="0" applyBorder="1"/>
    <xf numFmtId="0" fontId="0" fillId="6" borderId="9" xfId="0" applyFill="1" applyBorder="1"/>
    <xf numFmtId="0" fontId="0" fillId="6" borderId="15" xfId="0" applyFill="1" applyBorder="1"/>
    <xf numFmtId="0" fontId="2" fillId="6" borderId="15" xfId="0" applyFont="1" applyFill="1" applyBorder="1"/>
    <xf numFmtId="0" fontId="2" fillId="0" borderId="0" xfId="0" applyFont="1" applyFill="1"/>
    <xf numFmtId="0" fontId="0" fillId="0" borderId="0" xfId="0" applyBorder="1"/>
    <xf numFmtId="0" fontId="0" fillId="3" borderId="0" xfId="0" applyFill="1" applyBorder="1"/>
    <xf numFmtId="0" fontId="0" fillId="3" borderId="2" xfId="0" applyFill="1" applyBorder="1"/>
    <xf numFmtId="0" fontId="2" fillId="6" borderId="8" xfId="0" applyFont="1" applyFill="1" applyBorder="1"/>
    <xf numFmtId="0" fontId="2" fillId="6" borderId="10" xfId="0" applyFont="1" applyFill="1" applyBorder="1"/>
    <xf numFmtId="0" fontId="0" fillId="6" borderId="16" xfId="0" applyFill="1" applyBorder="1"/>
    <xf numFmtId="0" fontId="2" fillId="3" borderId="1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0" fontId="0" fillId="0" borderId="1" xfId="1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4" borderId="0" xfId="0" applyFill="1" applyBorder="1"/>
    <xf numFmtId="0" fontId="0" fillId="4" borderId="2" xfId="0" applyFill="1" applyBorder="1"/>
    <xf numFmtId="10" fontId="0" fillId="0" borderId="11" xfId="1" applyNumberFormat="1" applyFont="1" applyBorder="1"/>
    <xf numFmtId="0" fontId="2" fillId="0" borderId="11" xfId="0" applyFont="1" applyBorder="1"/>
    <xf numFmtId="9" fontId="0" fillId="0" borderId="11" xfId="0" applyNumberFormat="1" applyBorder="1"/>
    <xf numFmtId="0" fontId="2" fillId="0" borderId="8" xfId="0" applyFont="1" applyBorder="1"/>
    <xf numFmtId="170" fontId="3" fillId="3" borderId="4" xfId="0" applyNumberFormat="1" applyFont="1" applyFill="1" applyBorder="1"/>
    <xf numFmtId="170" fontId="3" fillId="7" borderId="7" xfId="0" applyNumberFormat="1" applyFont="1" applyFill="1" applyBorder="1"/>
    <xf numFmtId="170" fontId="3" fillId="8" borderId="7" xfId="0" applyNumberFormat="1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14" fontId="0" fillId="0" borderId="1" xfId="0" applyNumberFormat="1" applyBorder="1"/>
    <xf numFmtId="10" fontId="2" fillId="9" borderId="13" xfId="0" applyNumberFormat="1" applyFont="1" applyFill="1" applyBorder="1"/>
    <xf numFmtId="10" fontId="2" fillId="9" borderId="14" xfId="0" applyNumberFormat="1" applyFont="1" applyFill="1" applyBorder="1"/>
    <xf numFmtId="0" fontId="0" fillId="5" borderId="11" xfId="0" applyFill="1" applyBorder="1"/>
    <xf numFmtId="0" fontId="0" fillId="8" borderId="11" xfId="0" applyFill="1" applyBorder="1"/>
    <xf numFmtId="14" fontId="0" fillId="0" borderId="18" xfId="0" applyNumberFormat="1" applyBorder="1"/>
    <xf numFmtId="10" fontId="0" fillId="0" borderId="18" xfId="1" applyNumberFormat="1" applyFont="1" applyBorder="1"/>
    <xf numFmtId="10" fontId="0" fillId="0" borderId="18" xfId="0" applyNumberFormat="1" applyBorder="1"/>
    <xf numFmtId="0" fontId="0" fillId="0" borderId="17" xfId="0" applyBorder="1"/>
    <xf numFmtId="0" fontId="2" fillId="9" borderId="12" xfId="0" applyFont="1" applyFill="1" applyBorder="1"/>
    <xf numFmtId="14" fontId="0" fillId="0" borderId="11" xfId="0" applyNumberFormat="1" applyBorder="1"/>
    <xf numFmtId="0" fontId="2" fillId="9" borderId="1" xfId="0" applyFont="1" applyFill="1" applyBorder="1"/>
    <xf numFmtId="170" fontId="3" fillId="9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9A89-DDDA-462D-9D5D-D2DEB6D40CA5}">
  <dimension ref="A1:Y103"/>
  <sheetViews>
    <sheetView tabSelected="1" topLeftCell="A73" workbookViewId="0">
      <selection activeCell="O108" sqref="O108"/>
    </sheetView>
  </sheetViews>
  <sheetFormatPr defaultRowHeight="15" x14ac:dyDescent="0.25"/>
  <cols>
    <col min="1" max="1" width="17.28515625" customWidth="1"/>
    <col min="2" max="2" width="9.42578125" bestFit="1" customWidth="1"/>
  </cols>
  <sheetData>
    <row r="1" spans="1:16" ht="15.75" thickBot="1" x14ac:dyDescent="0.3">
      <c r="A1" s="27" t="s">
        <v>36</v>
      </c>
      <c r="B1" s="28" t="str" cm="1">
        <f t="array" ref="B1:K1">sectorCAPM!C1:L1</f>
        <v>VAW-RF</v>
      </c>
      <c r="C1" s="28" t="str">
        <v>VDC-RF</v>
      </c>
      <c r="D1" s="28" t="str">
        <v>VCR-RF</v>
      </c>
      <c r="E1" s="28" t="str">
        <v>VFH-RF</v>
      </c>
      <c r="F1" s="28" t="str">
        <v>VHT-RF</v>
      </c>
      <c r="G1" s="28" t="str">
        <v>VIS-RF</v>
      </c>
      <c r="H1" s="28" t="str">
        <v>VDE-RF</v>
      </c>
      <c r="I1" s="28" t="str">
        <v>VGT-RF</v>
      </c>
      <c r="J1" s="28" t="str">
        <v>VOX-RF</v>
      </c>
      <c r="K1" s="28" t="str">
        <v>VPU-RF</v>
      </c>
      <c r="M1" s="27" t="s">
        <v>39</v>
      </c>
      <c r="N1" s="28" t="s">
        <v>44</v>
      </c>
      <c r="O1" s="28" t="s">
        <v>1</v>
      </c>
      <c r="P1" s="28" t="s">
        <v>2</v>
      </c>
    </row>
    <row r="2" spans="1:16" x14ac:dyDescent="0.25">
      <c r="B2" s="44" cm="1">
        <f t="array" ref="B2:K60">sectorCAPM!C2:L60</f>
        <v>-2.0003602305129171E-2</v>
      </c>
      <c r="C2" s="44">
        <v>9.898636516954027E-3</v>
      </c>
      <c r="D2" s="44">
        <v>-6.2320026353297406E-3</v>
      </c>
      <c r="E2" s="44">
        <v>1.2197359981298957E-2</v>
      </c>
      <c r="F2" s="44">
        <v>-2.6796371932606776E-2</v>
      </c>
      <c r="G2" s="44">
        <v>-9.107071121824073E-3</v>
      </c>
      <c r="H2" s="44">
        <v>-3.6574615246503309E-2</v>
      </c>
      <c r="I2" s="44">
        <v>1.7460423899141139E-2</v>
      </c>
      <c r="J2" s="44">
        <v>1.5343092189671302E-2</v>
      </c>
      <c r="K2" s="44">
        <v>-1.5179106770732087E-2</v>
      </c>
      <c r="M2" s="25">
        <v>1</v>
      </c>
      <c r="N2" s="44" cm="1">
        <f t="array" ref="N2:P60">ffFactors!B2:D60</f>
        <v>-7.9277601434679951E-3</v>
      </c>
      <c r="O2" s="44">
        <v>-4.3502572923037296E-3</v>
      </c>
      <c r="P2" s="44">
        <v>1.0831240736867089E-2</v>
      </c>
    </row>
    <row r="3" spans="1:16" x14ac:dyDescent="0.25">
      <c r="B3" s="39">
        <v>-5.8102206852027036E-2</v>
      </c>
      <c r="C3" s="39">
        <v>-3.4977404707529011E-3</v>
      </c>
      <c r="D3" s="39">
        <v>-3.6840701563181234E-2</v>
      </c>
      <c r="E3" s="39">
        <v>-7.2332442660777346E-2</v>
      </c>
      <c r="F3" s="39">
        <v>-3.1166379776430241E-2</v>
      </c>
      <c r="G3" s="39">
        <v>-5.078654083214347E-2</v>
      </c>
      <c r="H3" s="39">
        <v>-0.1105029305062914</v>
      </c>
      <c r="I3" s="39">
        <v>-4.1511512677787465E-2</v>
      </c>
      <c r="J3" s="39">
        <v>-4.7494533960141791E-2</v>
      </c>
      <c r="K3" s="39">
        <v>2.7861570611410869E-2</v>
      </c>
      <c r="M3" s="13">
        <v>1</v>
      </c>
      <c r="N3" s="39">
        <v>-3.4994258494561982E-2</v>
      </c>
      <c r="O3" s="39">
        <v>-2.2629167453997682E-2</v>
      </c>
      <c r="P3" s="39">
        <v>1.5484206232291079E-2</v>
      </c>
    </row>
    <row r="4" spans="1:16" x14ac:dyDescent="0.25">
      <c r="B4" s="39">
        <v>1.2013776372181231E-2</v>
      </c>
      <c r="C4" s="39">
        <v>-5.7485318939602403E-3</v>
      </c>
      <c r="D4" s="39">
        <v>-7.6562421970173787E-3</v>
      </c>
      <c r="E4" s="39">
        <v>2.2527262884097385E-2</v>
      </c>
      <c r="F4" s="39">
        <v>-2.9380064893518722E-2</v>
      </c>
      <c r="G4" s="39">
        <v>7.8865015003901535E-3</v>
      </c>
      <c r="H4" s="39">
        <v>1.1958639452819501E-2</v>
      </c>
      <c r="I4" s="39">
        <v>-8.425015620305551E-3</v>
      </c>
      <c r="J4" s="39">
        <v>-2.3106653977421086E-2</v>
      </c>
      <c r="K4" s="39">
        <v>1.4774408621006291E-2</v>
      </c>
      <c r="M4" s="13">
        <v>1</v>
      </c>
      <c r="N4" s="39">
        <v>3.8713376568254021E-3</v>
      </c>
      <c r="O4" s="39">
        <v>-3.9906495646784106E-3</v>
      </c>
      <c r="P4" s="39">
        <v>-2.8790035089622603E-2</v>
      </c>
    </row>
    <row r="5" spans="1:16" x14ac:dyDescent="0.25">
      <c r="B5" s="39">
        <v>-6.0156323411910684E-3</v>
      </c>
      <c r="C5" s="39">
        <v>-1.259346814357528E-2</v>
      </c>
      <c r="D5" s="39">
        <v>-4.6341033104968753E-3</v>
      </c>
      <c r="E5" s="39">
        <v>1.1749535399639348E-2</v>
      </c>
      <c r="F5" s="39">
        <v>3.5487816900807094E-2</v>
      </c>
      <c r="G5" s="39">
        <v>3.575030534070333E-3</v>
      </c>
      <c r="H5" s="39">
        <v>-3.3183039895092019E-2</v>
      </c>
      <c r="I5" s="39">
        <v>2.5715643278272811E-2</v>
      </c>
      <c r="J5" s="39">
        <v>1.7337218842621148E-2</v>
      </c>
      <c r="K5" s="39">
        <v>-1.6086647669012598E-2</v>
      </c>
      <c r="M5" s="13">
        <v>1</v>
      </c>
      <c r="N5" s="39">
        <v>-7.7756481649070026E-3</v>
      </c>
      <c r="O5" s="39">
        <v>-6.2884040885358913E-3</v>
      </c>
      <c r="P5" s="39">
        <v>8.6259102920680994E-3</v>
      </c>
    </row>
    <row r="6" spans="1:16" x14ac:dyDescent="0.25">
      <c r="B6" s="39">
        <v>1.6250137691016308E-2</v>
      </c>
      <c r="C6" s="39">
        <v>-9.3867476320629896E-4</v>
      </c>
      <c r="D6" s="39">
        <v>3.0615102754774637E-3</v>
      </c>
      <c r="E6" s="39">
        <v>3.2836561711586859E-2</v>
      </c>
      <c r="F6" s="39">
        <v>4.409232787223441E-2</v>
      </c>
      <c r="G6" s="39">
        <v>2.6588228223185736E-2</v>
      </c>
      <c r="H6" s="39">
        <v>-4.6639829629226467E-3</v>
      </c>
      <c r="I6" s="39">
        <v>3.9029511444134815E-2</v>
      </c>
      <c r="J6" s="39">
        <v>1.6016176945906898E-2</v>
      </c>
      <c r="K6" s="39">
        <v>-3.5401058280632371E-2</v>
      </c>
      <c r="M6" s="13">
        <v>1</v>
      </c>
      <c r="N6" s="39">
        <v>2.3219161735852614E-2</v>
      </c>
      <c r="O6" s="39">
        <v>4.7664457577154332E-3</v>
      </c>
      <c r="P6" s="39">
        <v>1.5992201926505974E-2</v>
      </c>
    </row>
    <row r="7" spans="1:16" x14ac:dyDescent="0.25">
      <c r="B7" s="39">
        <v>8.9420783160452811E-3</v>
      </c>
      <c r="C7" s="39">
        <v>4.3049714647094822E-3</v>
      </c>
      <c r="D7" s="39">
        <v>1.0067426234641E-2</v>
      </c>
      <c r="E7" s="39">
        <v>2.4059891849593593E-3</v>
      </c>
      <c r="F7" s="39">
        <v>1.2819875636688216E-2</v>
      </c>
      <c r="G7" s="39">
        <v>-1.8617618951055955E-2</v>
      </c>
      <c r="H7" s="39">
        <v>4.4355912151881047E-2</v>
      </c>
      <c r="I7" s="39">
        <v>2.1128777350360804E-2</v>
      </c>
      <c r="J7" s="39">
        <v>4.0822226762054371E-3</v>
      </c>
      <c r="K7" s="39">
        <v>8.315563100582608E-3</v>
      </c>
      <c r="M7" s="13">
        <v>1</v>
      </c>
      <c r="N7" s="39">
        <v>1.4616059146092489E-3</v>
      </c>
      <c r="O7" s="39">
        <v>-7.1309048293376892E-3</v>
      </c>
      <c r="P7" s="39">
        <v>5.505141717586582E-3</v>
      </c>
    </row>
    <row r="8" spans="1:16" x14ac:dyDescent="0.25">
      <c r="B8" s="39">
        <v>-7.7242774836118702E-2</v>
      </c>
      <c r="C8" s="39">
        <v>-1.3665029482183884E-2</v>
      </c>
      <c r="D8" s="39">
        <v>9.0036566245562701E-4</v>
      </c>
      <c r="E8" s="39">
        <v>-3.3275686192725161E-2</v>
      </c>
      <c r="F8" s="39">
        <v>-3.6590556793650246E-2</v>
      </c>
      <c r="G8" s="39">
        <v>-1.6721858575927173E-2</v>
      </c>
      <c r="H8" s="39">
        <v>-0.13112037603131449</v>
      </c>
      <c r="I8" s="39">
        <v>2.5024574355152568E-2</v>
      </c>
      <c r="J8" s="39">
        <v>-5.8695840994733833E-3</v>
      </c>
      <c r="K8" s="39">
        <v>5.1383839114669413E-2</v>
      </c>
      <c r="M8" s="13">
        <v>1</v>
      </c>
      <c r="N8" s="39">
        <v>-2.1495058181077196E-2</v>
      </c>
      <c r="O8" s="39">
        <v>-2.2825820974145049E-2</v>
      </c>
      <c r="P8" s="39">
        <v>5.0721425738128392E-2</v>
      </c>
    </row>
    <row r="9" spans="1:16" x14ac:dyDescent="0.25">
      <c r="B9" s="39">
        <v>-0.10682097357581695</v>
      </c>
      <c r="C9" s="39">
        <v>-9.6978521760084341E-2</v>
      </c>
      <c r="D9" s="39">
        <v>-9.1096267371853196E-2</v>
      </c>
      <c r="E9" s="39">
        <v>-0.13110794208156365</v>
      </c>
      <c r="F9" s="39">
        <v>-7.669968399439657E-2</v>
      </c>
      <c r="G9" s="39">
        <v>-0.10930512216047432</v>
      </c>
      <c r="H9" s="39">
        <v>-0.17415615071273255</v>
      </c>
      <c r="I9" s="39">
        <v>-8.7994881909357475E-2</v>
      </c>
      <c r="J9" s="39">
        <v>-7.0236884602183344E-2</v>
      </c>
      <c r="K9" s="39">
        <v>-0.11751418844958503</v>
      </c>
      <c r="M9" s="13">
        <v>1</v>
      </c>
      <c r="N9" s="39">
        <v>-0.11568784800998659</v>
      </c>
      <c r="O9" s="39">
        <v>-4.3377912746546676E-3</v>
      </c>
      <c r="P9" s="39">
        <v>3.5151238054642681E-2</v>
      </c>
    </row>
    <row r="10" spans="1:16" x14ac:dyDescent="0.25">
      <c r="B10" s="39">
        <v>-0.17054672606219315</v>
      </c>
      <c r="C10" s="39">
        <v>-6.7093896688697932E-2</v>
      </c>
      <c r="D10" s="39">
        <v>-0.19860334019797868</v>
      </c>
      <c r="E10" s="39">
        <v>-0.2652997157046465</v>
      </c>
      <c r="F10" s="39">
        <v>-5.4211593278146529E-2</v>
      </c>
      <c r="G10" s="39">
        <v>-0.23011164737370615</v>
      </c>
      <c r="H10" s="39">
        <v>-0.46994365098521146</v>
      </c>
      <c r="I10" s="39">
        <v>-0.10653310419347824</v>
      </c>
      <c r="J10" s="39">
        <v>-0.15796972102739279</v>
      </c>
      <c r="K10" s="39">
        <v>-0.11288454522910121</v>
      </c>
      <c r="M10" s="13">
        <v>1</v>
      </c>
      <c r="N10" s="39">
        <v>-0.14696534245485177</v>
      </c>
      <c r="O10" s="39">
        <v>-0.11191498268347511</v>
      </c>
      <c r="P10" s="39">
        <v>3.9022614749651269E-2</v>
      </c>
    </row>
    <row r="11" spans="1:16" x14ac:dyDescent="0.25">
      <c r="B11" s="39">
        <v>0.14681715797651412</v>
      </c>
      <c r="C11" s="39">
        <v>7.4322037140236816E-2</v>
      </c>
      <c r="D11" s="39">
        <v>0.19960427009699655</v>
      </c>
      <c r="E11" s="39">
        <v>0.10128648098525397</v>
      </c>
      <c r="F11" s="39">
        <v>0.12782204241117531</v>
      </c>
      <c r="G11" s="39">
        <v>9.5068775353355381E-2</v>
      </c>
      <c r="H11" s="39">
        <v>0.2933507647048918</v>
      </c>
      <c r="I11" s="39">
        <v>0.13579478793446087</v>
      </c>
      <c r="J11" s="39">
        <v>0.13592445803661146</v>
      </c>
      <c r="K11" s="39">
        <v>3.7230292812048427E-2</v>
      </c>
      <c r="M11" s="13">
        <v>1</v>
      </c>
      <c r="N11" s="39">
        <v>0.1059398188208264</v>
      </c>
      <c r="O11" s="39">
        <v>1.1860845842105672E-2</v>
      </c>
      <c r="P11" s="39">
        <v>3.8192619261141203E-2</v>
      </c>
    </row>
    <row r="12" spans="1:16" x14ac:dyDescent="0.25">
      <c r="B12" s="39">
        <v>6.858359751553475E-2</v>
      </c>
      <c r="C12" s="39">
        <v>1.9850798184841312E-2</v>
      </c>
      <c r="D12" s="39">
        <v>6.8983530327792433E-2</v>
      </c>
      <c r="E12" s="39">
        <v>2.7159510258952503E-2</v>
      </c>
      <c r="F12" s="39">
        <v>4.1319211330756889E-2</v>
      </c>
      <c r="G12" s="39">
        <v>5.6466818951297688E-2</v>
      </c>
      <c r="H12" s="39">
        <v>1.5206990526718766E-2</v>
      </c>
      <c r="I12" s="39">
        <v>7.4417564747003589E-2</v>
      </c>
      <c r="J12" s="39">
        <v>6.5622216135322917E-2</v>
      </c>
      <c r="K12" s="39">
        <v>4.0879059881649679E-2</v>
      </c>
      <c r="M12" s="13">
        <v>1</v>
      </c>
      <c r="N12" s="39">
        <v>4.3781776761398467E-2</v>
      </c>
      <c r="O12" s="39">
        <v>2.3452878097725796E-2</v>
      </c>
      <c r="P12" s="39">
        <v>4.0280208610674273E-2</v>
      </c>
    </row>
    <row r="13" spans="1:16" x14ac:dyDescent="0.25">
      <c r="B13" s="39">
        <v>1.2337478187402145E-2</v>
      </c>
      <c r="C13" s="39">
        <v>-1.1725912239424921E-2</v>
      </c>
      <c r="D13" s="39">
        <v>4.9311879425157502E-2</v>
      </c>
      <c r="E13" s="39">
        <v>-5.188826013086025E-3</v>
      </c>
      <c r="F13" s="39">
        <v>-2.1747671484250913E-2</v>
      </c>
      <c r="G13" s="39">
        <v>1.3851267925048557E-2</v>
      </c>
      <c r="H13" s="39">
        <v>-2.2399301066667061E-2</v>
      </c>
      <c r="I13" s="39">
        <v>6.4186452431323843E-2</v>
      </c>
      <c r="J13" s="39">
        <v>-2.9609903170169814E-3</v>
      </c>
      <c r="K13" s="39">
        <v>-6.1141999516781322E-2</v>
      </c>
      <c r="M13" s="13">
        <v>1</v>
      </c>
      <c r="N13" s="39">
        <v>1.458348418974198E-2</v>
      </c>
      <c r="O13" s="39">
        <v>7.0420733361073948E-3</v>
      </c>
      <c r="P13" s="39">
        <v>6.3878008215305315E-2</v>
      </c>
    </row>
    <row r="14" spans="1:16" x14ac:dyDescent="0.25">
      <c r="B14" s="39">
        <v>7.1623260025704835E-2</v>
      </c>
      <c r="C14" s="39">
        <v>7.4491444135125373E-2</v>
      </c>
      <c r="D14" s="39">
        <v>9.0034720924126108E-2</v>
      </c>
      <c r="E14" s="39">
        <v>3.5591013191812328E-2</v>
      </c>
      <c r="F14" s="39">
        <v>5.3887790717991754E-2</v>
      </c>
      <c r="G14" s="39">
        <v>4.6863050637801461E-2</v>
      </c>
      <c r="H14" s="39">
        <v>-3.1463788114886412E-2</v>
      </c>
      <c r="I14" s="39">
        <v>5.9367618235172691E-2</v>
      </c>
      <c r="J14" s="39">
        <v>7.2906170556601757E-2</v>
      </c>
      <c r="K14" s="39">
        <v>7.9083560237073761E-2</v>
      </c>
      <c r="M14" s="13">
        <v>1</v>
      </c>
      <c r="N14" s="39">
        <v>2.6872689135789257E-2</v>
      </c>
      <c r="O14" s="39">
        <v>-1.5294115073098795E-2</v>
      </c>
      <c r="P14" s="39">
        <v>3.4285761395071418E-2</v>
      </c>
    </row>
    <row r="15" spans="1:16" x14ac:dyDescent="0.25">
      <c r="B15" s="39">
        <v>4.3110545585577149E-2</v>
      </c>
      <c r="C15" s="39">
        <v>4.4469255622567476E-2</v>
      </c>
      <c r="D15" s="39">
        <v>0.12080307778047947</v>
      </c>
      <c r="E15" s="39">
        <v>3.7022929475923262E-2</v>
      </c>
      <c r="F15" s="39">
        <v>2.2359031589469659E-2</v>
      </c>
      <c r="G15" s="39">
        <v>7.833295490216742E-2</v>
      </c>
      <c r="H15" s="39">
        <v>-7.1945526376849056E-3</v>
      </c>
      <c r="I15" s="39">
        <v>0.10463064229536921</v>
      </c>
      <c r="J15" s="39">
        <v>7.6826645434281665E-2</v>
      </c>
      <c r="K15" s="39">
        <v>-2.668934346282174E-2</v>
      </c>
      <c r="M15" s="13">
        <v>1</v>
      </c>
      <c r="N15" s="39">
        <v>7.2524986143339756E-2</v>
      </c>
      <c r="O15" s="39">
        <v>-3.464652576211643E-2</v>
      </c>
      <c r="P15" s="39">
        <v>6.4760490908313484E-2</v>
      </c>
    </row>
    <row r="16" spans="1:16" x14ac:dyDescent="0.25">
      <c r="B16" s="39">
        <v>-2.1861498590474487E-3</v>
      </c>
      <c r="C16" s="39">
        <v>-2.4861536134202614E-2</v>
      </c>
      <c r="D16" s="39">
        <v>-5.1055895326284698E-2</v>
      </c>
      <c r="E16" s="39">
        <v>-4.5807127286852718E-2</v>
      </c>
      <c r="F16" s="39">
        <v>-1.7716491890048713E-2</v>
      </c>
      <c r="G16" s="39">
        <v>-1.5728270380981953E-2</v>
      </c>
      <c r="H16" s="39">
        <v>-0.17315733986450743</v>
      </c>
      <c r="I16" s="39">
        <v>-5.3082057297145706E-2</v>
      </c>
      <c r="J16" s="39">
        <v>-5.9098624360845002E-2</v>
      </c>
      <c r="K16" s="39">
        <v>-2.0112598729318202E-3</v>
      </c>
      <c r="M16" s="13">
        <v>1</v>
      </c>
      <c r="N16" s="39">
        <v>-2.2812937749618966E-2</v>
      </c>
      <c r="O16" s="39">
        <v>1.1902886841882693E-2</v>
      </c>
      <c r="P16" s="39">
        <v>-1.5396980972832153E-2</v>
      </c>
    </row>
    <row r="17" spans="2:16" x14ac:dyDescent="0.25">
      <c r="B17" s="39">
        <v>6.9205109790450416E-3</v>
      </c>
      <c r="C17" s="39">
        <v>-1.9298191115051901E-2</v>
      </c>
      <c r="D17" s="39">
        <v>-8.2495980401437411E-3</v>
      </c>
      <c r="E17" s="39">
        <v>1.2641332876501911E-2</v>
      </c>
      <c r="F17" s="39">
        <v>-2.6752705353747311E-2</v>
      </c>
      <c r="G17" s="39">
        <v>-7.9648034280617661E-3</v>
      </c>
      <c r="H17" s="39">
        <v>-2.3416128533639207E-2</v>
      </c>
      <c r="I17" s="39">
        <v>-4.2669480583733259E-2</v>
      </c>
      <c r="J17" s="39">
        <v>9.0263545583198872E-3</v>
      </c>
      <c r="K17" s="39">
        <v>5.386083856031771E-2</v>
      </c>
      <c r="M17" s="13">
        <v>1</v>
      </c>
      <c r="N17" s="39">
        <v>-4.4305867420493632E-2</v>
      </c>
      <c r="O17" s="39">
        <v>4.612983902907003E-2</v>
      </c>
      <c r="P17" s="39">
        <v>-1.9907085498808964E-2</v>
      </c>
    </row>
    <row r="18" spans="2:16" x14ac:dyDescent="0.25">
      <c r="B18" s="39">
        <v>0.11878372045380246</v>
      </c>
      <c r="C18" s="39">
        <v>7.5330875021706115E-2</v>
      </c>
      <c r="D18" s="39">
        <v>0.13136213245964648</v>
      </c>
      <c r="E18" s="39">
        <v>0.15087678964091469</v>
      </c>
      <c r="F18" s="39">
        <v>8.3928665043732226E-2</v>
      </c>
      <c r="G18" s="39">
        <v>0.15480622807812142</v>
      </c>
      <c r="H18" s="39">
        <v>0.24641490312558145</v>
      </c>
      <c r="I18" s="39">
        <v>0.11730504636842545</v>
      </c>
      <c r="J18" s="39">
        <v>0.11521279212487662</v>
      </c>
      <c r="K18" s="39">
        <v>1.3402123050684214E-2</v>
      </c>
      <c r="M18" s="13">
        <v>1</v>
      </c>
      <c r="N18" s="39">
        <v>0.11215609426684439</v>
      </c>
      <c r="O18" s="39">
        <v>4.1143742905717789E-2</v>
      </c>
      <c r="P18" s="39">
        <v>-1.6936023054056101E-2</v>
      </c>
    </row>
    <row r="19" spans="2:16" x14ac:dyDescent="0.25">
      <c r="B19" s="39">
        <v>3.0077879394062382E-2</v>
      </c>
      <c r="C19" s="39">
        <v>9.6952367855492588E-3</v>
      </c>
      <c r="D19" s="39">
        <v>5.0417419815526533E-2</v>
      </c>
      <c r="E19" s="39">
        <v>5.9605813416553959E-2</v>
      </c>
      <c r="F19" s="39">
        <v>3.6086959530759403E-2</v>
      </c>
      <c r="G19" s="39">
        <v>1.5360932018467005E-2</v>
      </c>
      <c r="H19" s="39">
        <v>3.9481261431964496E-2</v>
      </c>
      <c r="I19" s="39">
        <v>5.2938513743031275E-2</v>
      </c>
      <c r="J19" s="39">
        <v>4.1316483754319677E-2</v>
      </c>
      <c r="K19" s="39">
        <v>-1.5240010423590825E-3</v>
      </c>
      <c r="M19" s="13">
        <v>1</v>
      </c>
      <c r="N19" s="39">
        <v>3.2006495783513993E-2</v>
      </c>
      <c r="O19" s="39">
        <v>3.1688298629067503E-2</v>
      </c>
      <c r="P19" s="39">
        <v>1.435865782989685E-2</v>
      </c>
    </row>
    <row r="20" spans="2:16" x14ac:dyDescent="0.25">
      <c r="B20" s="39">
        <v>-1.9115610228108117E-2</v>
      </c>
      <c r="C20" s="39">
        <v>-3.3241225092370381E-2</v>
      </c>
      <c r="D20" s="39">
        <v>2.8565624285193592E-2</v>
      </c>
      <c r="E20" s="39">
        <v>-9.1123597407095115E-3</v>
      </c>
      <c r="F20" s="39">
        <v>2.6932550613893106E-2</v>
      </c>
      <c r="G20" s="39">
        <v>-2.658952639030104E-2</v>
      </c>
      <c r="H20" s="39">
        <v>5.8942216621905623E-2</v>
      </c>
      <c r="I20" s="39">
        <v>-5.5555778302109667E-3</v>
      </c>
      <c r="J20" s="39">
        <v>-5.3688453124053719E-4</v>
      </c>
      <c r="K20" s="39">
        <v>-1.1839731490995032E-3</v>
      </c>
      <c r="M20" s="13">
        <v>1</v>
      </c>
      <c r="N20" s="39">
        <v>-1.829023956856075E-2</v>
      </c>
      <c r="O20" s="39">
        <v>2.9000161430431205E-2</v>
      </c>
      <c r="P20" s="39">
        <v>-1.1541760849074196E-2</v>
      </c>
    </row>
    <row r="21" spans="2:16" x14ac:dyDescent="0.25">
      <c r="B21" s="39">
        <v>4.3565420096669548E-2</v>
      </c>
      <c r="C21" s="39">
        <v>-6.9065364806762666E-3</v>
      </c>
      <c r="D21" s="39">
        <v>4.6148592637966019E-4</v>
      </c>
      <c r="E21" s="39">
        <v>0.11087584926559439</v>
      </c>
      <c r="F21" s="39">
        <v>-1.9792848514170677E-2</v>
      </c>
      <c r="G21" s="39">
        <v>6.584262483336091E-2</v>
      </c>
      <c r="H21" s="39">
        <v>0.20218960763852997</v>
      </c>
      <c r="I21" s="39">
        <v>1.4343729535920903E-2</v>
      </c>
      <c r="J21" s="39">
        <v>6.8025886274230854E-2</v>
      </c>
      <c r="K21" s="39">
        <v>-5.7322001295936911E-2</v>
      </c>
      <c r="M21" s="13">
        <v>1</v>
      </c>
      <c r="N21" s="39">
        <v>3.1710840380777587E-2</v>
      </c>
      <c r="O21" s="39">
        <v>3.4192295788785396E-2</v>
      </c>
      <c r="P21" s="39">
        <v>-3.6286949829976559E-2</v>
      </c>
    </row>
    <row r="22" spans="2:16" x14ac:dyDescent="0.25">
      <c r="B22" s="39">
        <v>7.6886555856101504E-2</v>
      </c>
      <c r="C22" s="39">
        <v>7.2765957505978696E-2</v>
      </c>
      <c r="D22" s="39">
        <v>4.0850111273001317E-2</v>
      </c>
      <c r="E22" s="39">
        <v>5.2347346678941899E-2</v>
      </c>
      <c r="F22" s="39">
        <v>1.8089599001357072E-2</v>
      </c>
      <c r="G22" s="39">
        <v>7.1027579753997636E-2</v>
      </c>
      <c r="H22" s="39">
        <v>1.9922700381361617E-2</v>
      </c>
      <c r="I22" s="39">
        <v>5.436647274388382E-3</v>
      </c>
      <c r="J22" s="39">
        <v>1.186360917282644E-2</v>
      </c>
      <c r="K22" s="39">
        <v>9.1011143393958702E-2</v>
      </c>
      <c r="M22" s="13">
        <v>1</v>
      </c>
      <c r="N22" s="39">
        <v>6.661770660486252E-2</v>
      </c>
      <c r="O22" s="39">
        <v>-2.0570010626033086E-2</v>
      </c>
      <c r="P22" s="39">
        <v>-4.4279290663543927E-2</v>
      </c>
    </row>
    <row r="23" spans="2:16" x14ac:dyDescent="0.25">
      <c r="B23" s="39">
        <v>5.1830080097970958E-2</v>
      </c>
      <c r="C23" s="39">
        <v>2.3604125301959381E-2</v>
      </c>
      <c r="D23" s="39">
        <v>6.1607997739290626E-2</v>
      </c>
      <c r="E23" s="39">
        <v>6.5353352967440298E-2</v>
      </c>
      <c r="F23" s="39">
        <v>4.3398769886943224E-2</v>
      </c>
      <c r="G23" s="39">
        <v>3.7883991288472973E-2</v>
      </c>
      <c r="H23" s="39">
        <v>1.428479935281096E-2</v>
      </c>
      <c r="I23" s="39">
        <v>5.1954508259010213E-2</v>
      </c>
      <c r="J23" s="39">
        <v>6.621909080965914E-2</v>
      </c>
      <c r="K23" s="39">
        <v>4.3940958445068373E-2</v>
      </c>
      <c r="M23" s="13">
        <v>1</v>
      </c>
      <c r="N23" s="39">
        <v>2.8194390023771269E-2</v>
      </c>
      <c r="O23" s="39">
        <v>-1.4431049809916455E-2</v>
      </c>
      <c r="P23" s="39">
        <v>3.6601441510142926E-2</v>
      </c>
    </row>
    <row r="24" spans="2:16" x14ac:dyDescent="0.25">
      <c r="B24" s="39">
        <v>5.2594829198876682E-2</v>
      </c>
      <c r="C24" s="39">
        <v>1.8100687425288656E-2</v>
      </c>
      <c r="D24" s="39">
        <v>-2.9092217589118518E-2</v>
      </c>
      <c r="E24" s="39">
        <v>4.0403339618291859E-2</v>
      </c>
      <c r="F24" s="39">
        <v>7.2389766399655062E-3</v>
      </c>
      <c r="G24" s="39">
        <v>2.4705894673283015E-2</v>
      </c>
      <c r="H24" s="39">
        <v>6.3322892024027577E-2</v>
      </c>
      <c r="I24" s="39">
        <v>-1.2519777408511354E-2</v>
      </c>
      <c r="J24" s="39">
        <v>-9.4571428796347084E-4</v>
      </c>
      <c r="K24" s="39">
        <v>-2.3742725657533451E-2</v>
      </c>
      <c r="M24" s="13">
        <v>1</v>
      </c>
      <c r="N24" s="39">
        <v>1.9823853592982284E-2</v>
      </c>
      <c r="O24" s="39">
        <v>-4.2962445718785977E-3</v>
      </c>
      <c r="P24" s="39">
        <v>-4.4242918161204195E-2</v>
      </c>
    </row>
    <row r="25" spans="2:16" x14ac:dyDescent="0.25">
      <c r="B25" s="39">
        <v>-5.732490177884117E-2</v>
      </c>
      <c r="C25" s="39">
        <v>-1.3031595859219836E-2</v>
      </c>
      <c r="D25" s="39">
        <v>2.8516445623549564E-2</v>
      </c>
      <c r="E25" s="39">
        <v>-3.3671270801502083E-2</v>
      </c>
      <c r="F25" s="39">
        <v>2.8958974166724511E-2</v>
      </c>
      <c r="G25" s="39">
        <v>-2.3147754647234463E-2</v>
      </c>
      <c r="H25" s="39">
        <v>4.1718744784745479E-2</v>
      </c>
      <c r="I25" s="39">
        <v>6.8338416843291672E-2</v>
      </c>
      <c r="J25" s="39">
        <v>3.6714798935528675E-2</v>
      </c>
      <c r="K25" s="39">
        <v>-2.6364410496768229E-2</v>
      </c>
      <c r="M25" s="13">
        <v>1</v>
      </c>
      <c r="N25" s="39">
        <v>-3.3769402670722111E-4</v>
      </c>
      <c r="O25" s="39">
        <v>-1.0970329919840016E-2</v>
      </c>
      <c r="P25" s="39">
        <v>7.642818820844767E-2</v>
      </c>
    </row>
    <row r="26" spans="2:16" x14ac:dyDescent="0.25">
      <c r="B26" s="39">
        <v>1.8724247950909326E-2</v>
      </c>
      <c r="C26" s="39">
        <v>2.1570055247607127E-2</v>
      </c>
      <c r="D26" s="39">
        <v>4.2519960686797651E-3</v>
      </c>
      <c r="E26" s="39">
        <v>9.5400563076798099E-4</v>
      </c>
      <c r="F26" s="39">
        <v>3.9360346751117853E-2</v>
      </c>
      <c r="G26" s="39">
        <v>6.6456765275756209E-3</v>
      </c>
      <c r="H26" s="39">
        <v>-8.2406235067730413E-2</v>
      </c>
      <c r="I26" s="39">
        <v>3.4247867799097609E-2</v>
      </c>
      <c r="J26" s="39">
        <v>7.24989106644334E-3</v>
      </c>
      <c r="K26" s="39">
        <v>4.53029336664083E-2</v>
      </c>
      <c r="M26" s="13">
        <v>1</v>
      </c>
      <c r="N26" s="39">
        <v>1.4103602506984673E-2</v>
      </c>
      <c r="O26" s="39">
        <v>-3.8856515832188951E-2</v>
      </c>
      <c r="P26" s="39">
        <v>1.9789373280913593E-2</v>
      </c>
    </row>
    <row r="27" spans="2:16" x14ac:dyDescent="0.25">
      <c r="B27" s="39">
        <v>1.8271135128257118E-2</v>
      </c>
      <c r="C27" s="39">
        <v>1.0910420650885986E-2</v>
      </c>
      <c r="D27" s="39">
        <v>1.8059510126395558E-2</v>
      </c>
      <c r="E27" s="39">
        <v>4.945100511850728E-2</v>
      </c>
      <c r="F27" s="39">
        <v>2.2996064771774044E-2</v>
      </c>
      <c r="G27" s="39">
        <v>9.0821115715912625E-3</v>
      </c>
      <c r="H27" s="39">
        <v>-1.9045934053894539E-2</v>
      </c>
      <c r="I27" s="39">
        <v>3.410152224670724E-2</v>
      </c>
      <c r="J27" s="39">
        <v>3.4977404611767682E-2</v>
      </c>
      <c r="K27" s="39">
        <v>3.5962578655548423E-2</v>
      </c>
      <c r="M27" s="13">
        <v>1</v>
      </c>
      <c r="N27" s="39">
        <v>1.2816186870166679E-2</v>
      </c>
      <c r="O27" s="39">
        <v>-9.3755322943263782E-3</v>
      </c>
      <c r="P27" s="39">
        <v>1.5404094363970954E-2</v>
      </c>
    </row>
    <row r="28" spans="2:16" x14ac:dyDescent="0.25">
      <c r="B28" s="39">
        <v>-7.70359834847609E-2</v>
      </c>
      <c r="C28" s="39">
        <v>-4.6031238566671122E-2</v>
      </c>
      <c r="D28" s="39">
        <v>-3.5058700753566645E-2</v>
      </c>
      <c r="E28" s="39">
        <v>-2.3220769388379896E-2</v>
      </c>
      <c r="F28" s="39">
        <v>-6.0456871185425726E-2</v>
      </c>
      <c r="G28" s="39">
        <v>-5.87827725616639E-2</v>
      </c>
      <c r="H28" s="39">
        <v>8.2778242276617869E-2</v>
      </c>
      <c r="I28" s="39">
        <v>-6.1630066033420638E-2</v>
      </c>
      <c r="J28" s="39">
        <v>-6.3054183475431777E-2</v>
      </c>
      <c r="K28" s="39">
        <v>-7.236307558936432E-2</v>
      </c>
      <c r="M28" s="13">
        <v>1</v>
      </c>
      <c r="N28" s="39">
        <v>-4.3697414130100413E-2</v>
      </c>
      <c r="O28" s="39">
        <v>1.692886663490107E-2</v>
      </c>
      <c r="P28" s="39">
        <v>-1.5927197024484599E-2</v>
      </c>
    </row>
    <row r="29" spans="2:16" x14ac:dyDescent="0.25">
      <c r="B29" s="39">
        <v>7.4552115666057892E-2</v>
      </c>
      <c r="C29" s="39">
        <v>4.0677965277573461E-2</v>
      </c>
      <c r="D29" s="39">
        <v>9.3392748766608608E-2</v>
      </c>
      <c r="E29" s="39">
        <v>7.8143427964190382E-2</v>
      </c>
      <c r="F29" s="39">
        <v>4.7775902063625517E-2</v>
      </c>
      <c r="G29" s="39">
        <v>6.8561259866593449E-2</v>
      </c>
      <c r="H29" s="39">
        <v>0.10622790668346574</v>
      </c>
      <c r="I29" s="39">
        <v>8.0439428986545963E-2</v>
      </c>
      <c r="J29" s="39">
        <v>9.2100553409802423E-3</v>
      </c>
      <c r="K29" s="39">
        <v>5.7962283192123272E-2</v>
      </c>
      <c r="M29" s="13">
        <v>1</v>
      </c>
      <c r="N29" s="39">
        <v>5.8907816693057717E-2</v>
      </c>
      <c r="O29" s="39">
        <v>-2.0356366846962314E-2</v>
      </c>
      <c r="P29" s="39">
        <v>2.5203197512036438E-2</v>
      </c>
    </row>
    <row r="30" spans="2:16" x14ac:dyDescent="0.25">
      <c r="B30" s="39">
        <v>-8.9616922741719406E-3</v>
      </c>
      <c r="C30" s="39">
        <v>-1.4909224132617256E-2</v>
      </c>
      <c r="D30" s="39">
        <v>7.6915907526393509E-3</v>
      </c>
      <c r="E30" s="39">
        <v>-5.545077063801724E-2</v>
      </c>
      <c r="F30" s="39">
        <v>-4.1028008794033927E-2</v>
      </c>
      <c r="G30" s="39">
        <v>-3.227845102418582E-2</v>
      </c>
      <c r="H30" s="39">
        <v>-5.9697179954479235E-2</v>
      </c>
      <c r="I30" s="39">
        <v>3.0207872326904792E-2</v>
      </c>
      <c r="J30" s="39">
        <v>-6.651496124701535E-2</v>
      </c>
      <c r="K30" s="39">
        <v>-1.6538905988479475E-2</v>
      </c>
      <c r="M30" s="13">
        <v>1</v>
      </c>
      <c r="N30" s="39">
        <v>-3.8065532450931187E-2</v>
      </c>
      <c r="O30" s="39">
        <v>-3.3543745122866377E-2</v>
      </c>
      <c r="P30" s="39">
        <v>3.0523484139598135E-2</v>
      </c>
    </row>
    <row r="31" spans="2:16" x14ac:dyDescent="0.25">
      <c r="B31" s="39">
        <v>6.5591011489403397E-2</v>
      </c>
      <c r="C31" s="39">
        <v>8.7791595789607296E-2</v>
      </c>
      <c r="D31" s="39">
        <v>-3.0561572879500322E-3</v>
      </c>
      <c r="E31" s="39">
        <v>2.3244891669985557E-2</v>
      </c>
      <c r="F31" s="39">
        <v>7.0589912627363888E-2</v>
      </c>
      <c r="G31" s="39">
        <v>4.2915484444794059E-2</v>
      </c>
      <c r="H31" s="39">
        <v>1.3422212181221985E-2</v>
      </c>
      <c r="I31" s="39">
        <v>2.2809267371593729E-2</v>
      </c>
      <c r="J31" s="39">
        <v>2.0842913471338553E-2</v>
      </c>
      <c r="K31" s="39">
        <v>8.2759794531600303E-2</v>
      </c>
      <c r="M31" s="13">
        <v>1</v>
      </c>
      <c r="N31" s="39">
        <v>5.3652252471057094E-2</v>
      </c>
      <c r="O31" s="39">
        <v>-8.8867104884054193E-3</v>
      </c>
      <c r="P31" s="39">
        <v>-4.2547910714259618E-2</v>
      </c>
    </row>
    <row r="32" spans="2:16" x14ac:dyDescent="0.25">
      <c r="B32" s="39">
        <v>-7.0434076175148311E-2</v>
      </c>
      <c r="C32" s="39">
        <v>-1.6198832658853669E-2</v>
      </c>
      <c r="D32" s="39">
        <v>-0.10237866191555002</v>
      </c>
      <c r="E32" s="39">
        <v>-2.1295754799265949E-3</v>
      </c>
      <c r="F32" s="39">
        <v>-8.1024139986599977E-2</v>
      </c>
      <c r="G32" s="39">
        <v>-6.3453001825562266E-2</v>
      </c>
      <c r="H32" s="39">
        <v>0.17164698958500027</v>
      </c>
      <c r="I32" s="39">
        <v>-8.1553477007418593E-2</v>
      </c>
      <c r="J32" s="39">
        <v>-6.1127983706056072E-2</v>
      </c>
      <c r="K32" s="39">
        <v>-2.8956054387233823E-2</v>
      </c>
      <c r="M32" s="13">
        <v>1</v>
      </c>
      <c r="N32" s="39">
        <v>-3.415654607634095E-2</v>
      </c>
      <c r="O32" s="39">
        <v>-1.8803158083762019E-2</v>
      </c>
      <c r="P32" s="39">
        <v>-0.10070991719791847</v>
      </c>
    </row>
    <row r="33" spans="2:16" x14ac:dyDescent="0.25">
      <c r="B33" s="39">
        <v>3.221246404437409E-3</v>
      </c>
      <c r="C33" s="39">
        <v>-1.2943334696451612E-2</v>
      </c>
      <c r="D33" s="39">
        <v>-3.944995002592698E-2</v>
      </c>
      <c r="E33" s="39">
        <v>-1.6194452188243176E-2</v>
      </c>
      <c r="F33" s="39">
        <v>-1.271057560104904E-2</v>
      </c>
      <c r="G33" s="39">
        <v>-7.780732614212511E-3</v>
      </c>
      <c r="H33" s="39">
        <v>6.9456007361957506E-2</v>
      </c>
      <c r="I33" s="39">
        <v>-4.7309113261119209E-2</v>
      </c>
      <c r="J33" s="39">
        <v>-6.3102084992807631E-2</v>
      </c>
      <c r="K33" s="39">
        <v>-2.1713040069245383E-2</v>
      </c>
      <c r="M33" s="13">
        <v>1</v>
      </c>
      <c r="N33" s="39">
        <v>-3.6148540229114269E-2</v>
      </c>
      <c r="O33" s="39">
        <v>3.8605314540152078E-2</v>
      </c>
      <c r="P33" s="39">
        <v>-3.2126318200947954E-2</v>
      </c>
    </row>
    <row r="34" spans="2:16" x14ac:dyDescent="0.25">
      <c r="B34" s="39">
        <v>4.7543754235047642E-2</v>
      </c>
      <c r="C34" s="39">
        <v>5.9503297515397617E-3</v>
      </c>
      <c r="D34" s="39">
        <v>2.4458384526367009E-2</v>
      </c>
      <c r="E34" s="39">
        <v>-1.9387802460966962E-2</v>
      </c>
      <c r="F34" s="39">
        <v>4.1084801666416981E-2</v>
      </c>
      <c r="G34" s="39">
        <v>2.2014729721672368E-2</v>
      </c>
      <c r="H34" s="39">
        <v>8.3101017324383741E-2</v>
      </c>
      <c r="I34" s="39">
        <v>2.5716296869167533E-2</v>
      </c>
      <c r="J34" s="39">
        <v>-3.3459997864010256E-3</v>
      </c>
      <c r="K34" s="39">
        <v>8.2053417176902788E-2</v>
      </c>
      <c r="M34" s="13">
        <v>1</v>
      </c>
      <c r="N34" s="39">
        <v>1.8413750507768417E-2</v>
      </c>
      <c r="O34" s="39">
        <v>-2.1575797766244367E-2</v>
      </c>
      <c r="P34" s="39">
        <v>1.4914788503491587E-2</v>
      </c>
    </row>
    <row r="35" spans="2:16" x14ac:dyDescent="0.25">
      <c r="B35" s="39">
        <v>-4.6448834616238208E-2</v>
      </c>
      <c r="C35" s="39">
        <v>1.6986174940318441E-2</v>
      </c>
      <c r="D35" s="39">
        <v>-0.12862820464470912</v>
      </c>
      <c r="E35" s="39">
        <v>-0.1105707492391475</v>
      </c>
      <c r="F35" s="39">
        <v>-6.5543924355315752E-2</v>
      </c>
      <c r="G35" s="39">
        <v>-8.703617894192188E-2</v>
      </c>
      <c r="H35" s="39">
        <v>-1.7333200992858559E-2</v>
      </c>
      <c r="I35" s="39">
        <v>-0.13234124417729545</v>
      </c>
      <c r="J35" s="39">
        <v>-0.16870338804334367</v>
      </c>
      <c r="K35" s="39">
        <v>-4.6286552083692881E-2</v>
      </c>
      <c r="M35" s="13">
        <v>1</v>
      </c>
      <c r="N35" s="39">
        <v>-5.6524953493040792E-2</v>
      </c>
      <c r="O35" s="39">
        <v>1.1445244973514859E-2</v>
      </c>
      <c r="P35" s="39">
        <v>-9.9735638186823294E-2</v>
      </c>
    </row>
    <row r="36" spans="2:16" x14ac:dyDescent="0.25">
      <c r="B36" s="39">
        <v>7.0729393226322268E-4</v>
      </c>
      <c r="C36" s="39">
        <v>-5.3809348483379885E-2</v>
      </c>
      <c r="D36" s="39">
        <v>-6.3082868793342975E-2</v>
      </c>
      <c r="E36" s="39">
        <v>2.424475296959169E-2</v>
      </c>
      <c r="F36" s="39">
        <v>-7.4160135903184043E-4</v>
      </c>
      <c r="G36" s="39">
        <v>-1.8370337887973848E-2</v>
      </c>
      <c r="H36" s="39">
        <v>0.13113362115360983</v>
      </c>
      <c r="I36" s="39">
        <v>-2.7051635404257177E-2</v>
      </c>
      <c r="J36" s="39">
        <v>1.6750857493592688E-3</v>
      </c>
      <c r="K36" s="39">
        <v>3.3822986168749264E-2</v>
      </c>
      <c r="M36" s="13">
        <v>1</v>
      </c>
      <c r="N36" s="39">
        <v>-8.3897103709525377E-3</v>
      </c>
      <c r="O36" s="39">
        <v>1.9729991516739499E-3</v>
      </c>
      <c r="P36" s="39">
        <v>-6.1816327856166323E-2</v>
      </c>
    </row>
    <row r="37" spans="2:16" x14ac:dyDescent="0.25">
      <c r="B37" s="39">
        <v>-0.17691342180623787</v>
      </c>
      <c r="C37" s="39">
        <v>-4.9165939668711717E-2</v>
      </c>
      <c r="D37" s="39">
        <v>-0.13525707975315662</v>
      </c>
      <c r="E37" s="39">
        <v>-0.13425805343174865</v>
      </c>
      <c r="F37" s="39">
        <v>-4.2317342125409926E-2</v>
      </c>
      <c r="G37" s="39">
        <v>-0.10031912846464391</v>
      </c>
      <c r="H37" s="39">
        <v>-0.2139160114881955</v>
      </c>
      <c r="I37" s="39">
        <v>-0.11657191156974091</v>
      </c>
      <c r="J37" s="39">
        <v>-0.11031389927907037</v>
      </c>
      <c r="K37" s="39">
        <v>-7.5624001406010471E-2</v>
      </c>
      <c r="M37" s="13">
        <v>1</v>
      </c>
      <c r="N37" s="39">
        <v>-8.3801800299217299E-2</v>
      </c>
      <c r="O37" s="39">
        <v>-1.1529942673383461E-2</v>
      </c>
      <c r="P37" s="39">
        <v>4.9895576479244697E-4</v>
      </c>
    </row>
    <row r="38" spans="2:16" x14ac:dyDescent="0.25">
      <c r="B38" s="39">
        <v>5.1351048087573251E-2</v>
      </c>
      <c r="C38" s="39">
        <v>1.739434626284856E-2</v>
      </c>
      <c r="D38" s="39">
        <v>0.14562610411187271</v>
      </c>
      <c r="E38" s="39">
        <v>5.4231050319854104E-2</v>
      </c>
      <c r="F38" s="39">
        <v>1.9087911960184702E-2</v>
      </c>
      <c r="G38" s="39">
        <v>8.1304069173323404E-2</v>
      </c>
      <c r="H38" s="39">
        <v>8.7230250799306616E-2</v>
      </c>
      <c r="I38" s="39">
        <v>0.10430599369641827</v>
      </c>
      <c r="J38" s="39">
        <v>1.5410604654629616E-2</v>
      </c>
      <c r="K38" s="39">
        <v>4.0056175292241938E-2</v>
      </c>
      <c r="M38" s="13">
        <v>1</v>
      </c>
      <c r="N38" s="39">
        <v>4.4839010256671016E-2</v>
      </c>
      <c r="O38" s="39">
        <v>1.2089625692172951E-2</v>
      </c>
      <c r="P38" s="39">
        <v>7.0458126800488366E-2</v>
      </c>
    </row>
    <row r="39" spans="2:16" x14ac:dyDescent="0.25">
      <c r="B39" s="39">
        <v>-6.0647950260623196E-2</v>
      </c>
      <c r="C39" s="39">
        <v>-4.4321079214251491E-2</v>
      </c>
      <c r="D39" s="39">
        <v>-7.1679136843236943E-2</v>
      </c>
      <c r="E39" s="39">
        <v>-4.8202446399632982E-2</v>
      </c>
      <c r="F39" s="39">
        <v>-8.4161644612569003E-2</v>
      </c>
      <c r="G39" s="39">
        <v>-5.5480869690009968E-2</v>
      </c>
      <c r="H39" s="39">
        <v>2.9070416502893978E-3</v>
      </c>
      <c r="I39" s="39">
        <v>-8.6769574826155979E-2</v>
      </c>
      <c r="J39" s="39">
        <v>-6.3874326774382206E-2</v>
      </c>
      <c r="K39" s="39">
        <v>-2.5747946073728999E-2</v>
      </c>
      <c r="M39" s="13">
        <v>1</v>
      </c>
      <c r="N39" s="39">
        <v>-6.8572363688619992E-2</v>
      </c>
      <c r="O39" s="39">
        <v>1.3188676260189172E-2</v>
      </c>
      <c r="P39" s="39">
        <v>-2.6461150842876976E-2</v>
      </c>
    </row>
    <row r="40" spans="2:16" x14ac:dyDescent="0.25">
      <c r="B40" s="39">
        <v>-0.1444641477901866</v>
      </c>
      <c r="C40" s="39">
        <v>-0.125685589475449</v>
      </c>
      <c r="D40" s="39">
        <v>-0.12247017017399608</v>
      </c>
      <c r="E40" s="39">
        <v>-0.12032172370503202</v>
      </c>
      <c r="F40" s="39">
        <v>-6.6333166682162048E-2</v>
      </c>
      <c r="G40" s="39">
        <v>-0.14152458546968219</v>
      </c>
      <c r="H40" s="39">
        <v>-0.1426679904480789</v>
      </c>
      <c r="I40" s="39">
        <v>-0.15962180475703736</v>
      </c>
      <c r="J40" s="39">
        <v>-0.16536188525872714</v>
      </c>
      <c r="K40" s="39">
        <v>-0.15871057345376791</v>
      </c>
      <c r="M40" s="13">
        <v>1</v>
      </c>
      <c r="N40" s="39">
        <v>-0.1239791382534835</v>
      </c>
      <c r="O40" s="39">
        <v>-3.5949886138817028E-3</v>
      </c>
      <c r="P40" s="39">
        <v>-2.2662287643290147E-2</v>
      </c>
    </row>
    <row r="41" spans="2:16" x14ac:dyDescent="0.25">
      <c r="B41" s="39">
        <v>5.722451231156362E-2</v>
      </c>
      <c r="C41" s="39">
        <v>5.6741306340573387E-2</v>
      </c>
      <c r="D41" s="39">
        <v>-1.382041041961304E-2</v>
      </c>
      <c r="E41" s="39">
        <v>8.1150252234392095E-2</v>
      </c>
      <c r="F41" s="39">
        <v>4.6798483518387494E-2</v>
      </c>
      <c r="G41" s="39">
        <v>8.6526448231142306E-2</v>
      </c>
      <c r="H41" s="39">
        <v>0.18810528006078395</v>
      </c>
      <c r="I41" s="39">
        <v>3.4298995051479951E-2</v>
      </c>
      <c r="J41" s="39">
        <v>-1.2298960645818646E-2</v>
      </c>
      <c r="K41" s="39">
        <v>-7.0141935763213606E-3</v>
      </c>
      <c r="M41" s="13">
        <v>1</v>
      </c>
      <c r="N41" s="39">
        <v>9.3622189977430686E-2</v>
      </c>
      <c r="O41" s="39">
        <v>1.8105750241997398E-2</v>
      </c>
      <c r="P41" s="39">
        <v>-8.0641927319902357E-2</v>
      </c>
    </row>
    <row r="42" spans="2:16" x14ac:dyDescent="0.25">
      <c r="B42" s="39">
        <v>6.3088753341580497E-2</v>
      </c>
      <c r="C42" s="39">
        <v>1.7506028581916397E-2</v>
      </c>
      <c r="D42" s="39">
        <v>-1.8717383946750845E-2</v>
      </c>
      <c r="E42" s="39">
        <v>1.6994631812979819E-2</v>
      </c>
      <c r="F42" s="39">
        <v>2.9964248141476982E-3</v>
      </c>
      <c r="G42" s="39">
        <v>2.7253125250594257E-2</v>
      </c>
      <c r="H42" s="39">
        <v>-2.9517887931578744E-2</v>
      </c>
      <c r="I42" s="39">
        <v>9.8014879581937997E-3</v>
      </c>
      <c r="J42" s="39">
        <v>7.5727345109468103E-3</v>
      </c>
      <c r="K42" s="39">
        <v>2.550173910124548E-2</v>
      </c>
      <c r="M42" s="13">
        <v>1</v>
      </c>
      <c r="N42" s="39">
        <v>1.3698800382963762E-2</v>
      </c>
      <c r="O42" s="39">
        <v>-9.2929130572647137E-3</v>
      </c>
      <c r="P42" s="39">
        <v>-1.5552203738986151E-2</v>
      </c>
    </row>
    <row r="43" spans="2:16" x14ac:dyDescent="0.25">
      <c r="B43" s="39">
        <v>-0.10290655246583345</v>
      </c>
      <c r="C43" s="39">
        <v>-8.3611985166893527E-2</v>
      </c>
      <c r="D43" s="39">
        <v>-0.16071783378293611</v>
      </c>
      <c r="E43" s="39">
        <v>-0.11114942173590707</v>
      </c>
      <c r="F43" s="39">
        <v>-6.7681023874572394E-2</v>
      </c>
      <c r="G43" s="39">
        <v>-8.6256277987530466E-2</v>
      </c>
      <c r="H43" s="39">
        <v>-9.3633432176799175E-2</v>
      </c>
      <c r="I43" s="39">
        <v>-0.1281544487420414</v>
      </c>
      <c r="J43" s="39">
        <v>-0.11933583831919505</v>
      </c>
      <c r="K43" s="39">
        <v>-5.9667961653684355E-2</v>
      </c>
      <c r="M43" s="13">
        <v>1</v>
      </c>
      <c r="N43" s="39">
        <v>-8.4329300436709928E-2</v>
      </c>
      <c r="O43" s="39">
        <v>-9.7497635751161993E-4</v>
      </c>
      <c r="P43" s="39">
        <v>-4.4761019656075776E-2</v>
      </c>
    </row>
    <row r="44" spans="2:16" x14ac:dyDescent="0.25">
      <c r="B44" s="39">
        <v>5.2309472915516166E-2</v>
      </c>
      <c r="C44" s="39">
        <v>-3.9973235916837158E-2</v>
      </c>
      <c r="D44" s="39">
        <v>0.10102855063084593</v>
      </c>
      <c r="E44" s="39">
        <v>3.7076912068029676E-2</v>
      </c>
      <c r="F44" s="39">
        <v>-4.9835295765099416E-2</v>
      </c>
      <c r="G44" s="39">
        <v>1.2878315659650891E-2</v>
      </c>
      <c r="H44" s="39">
        <v>-5.0211048124089649E-3</v>
      </c>
      <c r="I44" s="39">
        <v>4.9378807192351805E-2</v>
      </c>
      <c r="J44" s="39">
        <v>9.6481846860155374E-2</v>
      </c>
      <c r="K44" s="39">
        <v>-5.4014171390946553E-2</v>
      </c>
      <c r="M44" s="13">
        <v>1</v>
      </c>
      <c r="N44" s="39">
        <v>-1.5174588506522486E-2</v>
      </c>
      <c r="O44" s="39">
        <v>3.5286724416440166E-2</v>
      </c>
      <c r="P44" s="39">
        <v>6.8402969999039817E-2</v>
      </c>
    </row>
    <row r="45" spans="2:16" x14ac:dyDescent="0.25">
      <c r="B45" s="39">
        <v>-7.6169413405074993E-2</v>
      </c>
      <c r="C45" s="39">
        <v>-6.9625073132874984E-2</v>
      </c>
      <c r="D45" s="39">
        <v>-6.9247637925366312E-2</v>
      </c>
      <c r="E45" s="39">
        <v>-6.8055629268032228E-2</v>
      </c>
      <c r="F45" s="39">
        <v>-9.4193002087748112E-2</v>
      </c>
      <c r="G45" s="39">
        <v>-5.2143549354904423E-2</v>
      </c>
      <c r="H45" s="39">
        <v>-0.11570407959395057</v>
      </c>
      <c r="I45" s="39">
        <v>-4.2146314539656879E-2</v>
      </c>
      <c r="J45" s="39">
        <v>-8.8648907853062189E-2</v>
      </c>
      <c r="K45" s="39">
        <v>-0.10625565694678507</v>
      </c>
      <c r="M45" s="13">
        <v>1</v>
      </c>
      <c r="N45" s="39">
        <v>-8.8992444074466118E-2</v>
      </c>
      <c r="O45" s="39">
        <v>9.6722130278271631E-4</v>
      </c>
      <c r="P45" s="39">
        <v>2.1405949092692146E-2</v>
      </c>
    </row>
    <row r="46" spans="2:16" x14ac:dyDescent="0.25">
      <c r="B46" s="39">
        <v>-6.5672432764059263E-2</v>
      </c>
      <c r="C46" s="39">
        <v>-1.1577663317093895E-2</v>
      </c>
      <c r="D46" s="39">
        <v>-2.516645431653446E-2</v>
      </c>
      <c r="E46" s="39">
        <v>-0.16058987385866097</v>
      </c>
      <c r="F46" s="39">
        <v>-3.0212033055331492E-2</v>
      </c>
      <c r="G46" s="39">
        <v>-5.2806984612440912E-2</v>
      </c>
      <c r="H46" s="39">
        <v>-6.6385170715098502E-2</v>
      </c>
      <c r="I46" s="39">
        <v>4.4641404863994386E-2</v>
      </c>
      <c r="J46" s="39">
        <v>1.7344566864698624E-2</v>
      </c>
      <c r="K46" s="39">
        <v>-9.6129644491878413E-3</v>
      </c>
      <c r="M46" s="13">
        <v>1</v>
      </c>
      <c r="N46" s="39">
        <v>-2.5856226493444767E-2</v>
      </c>
      <c r="O46" s="39">
        <v>-7.2618842000235176E-2</v>
      </c>
      <c r="P46" s="39">
        <v>8.5951069831707388E-2</v>
      </c>
    </row>
    <row r="47" spans="2:16" x14ac:dyDescent="0.25">
      <c r="B47" s="39">
        <v>-5.3368485051617731E-2</v>
      </c>
      <c r="C47" s="39">
        <v>-9.1729040718988714E-3</v>
      </c>
      <c r="D47" s="39">
        <v>-5.3886470290825744E-2</v>
      </c>
      <c r="E47" s="39">
        <v>-2.1964224973759751E-2</v>
      </c>
      <c r="F47" s="39">
        <v>-1.5877959167380641E-2</v>
      </c>
      <c r="G47" s="39">
        <v>-5.625041353250932E-2</v>
      </c>
      <c r="H47" s="39">
        <v>-1.6408034816779597E-2</v>
      </c>
      <c r="I47" s="39">
        <v>-5.0036545904300574E-2</v>
      </c>
      <c r="J47" s="39">
        <v>-2.3105372990874604E-2</v>
      </c>
      <c r="K47" s="39">
        <v>-2.6148580379247683E-2</v>
      </c>
      <c r="M47" s="13">
        <v>1</v>
      </c>
      <c r="N47" s="39">
        <v>-2.1602432485482822E-2</v>
      </c>
      <c r="O47" s="39">
        <v>-2.6218204009947243E-2</v>
      </c>
      <c r="P47" s="39">
        <v>-7.5786549253960677E-3</v>
      </c>
    </row>
    <row r="48" spans="2:16" x14ac:dyDescent="0.25">
      <c r="B48" s="39">
        <v>-0.1206954081117695</v>
      </c>
      <c r="C48" s="39">
        <v>-0.10847743431366653</v>
      </c>
      <c r="D48" s="39">
        <v>-4.2160333444198977E-2</v>
      </c>
      <c r="E48" s="39">
        <v>-9.273662124547552E-2</v>
      </c>
      <c r="F48" s="39">
        <v>-9.3515673162352764E-2</v>
      </c>
      <c r="G48" s="39">
        <v>-7.6309947009647938E-2</v>
      </c>
      <c r="H48" s="39">
        <v>-0.15192911774848428</v>
      </c>
      <c r="I48" s="39">
        <v>2.8738831180313382E-2</v>
      </c>
      <c r="J48" s="39">
        <v>-2.6730100968755641E-2</v>
      </c>
      <c r="K48" s="39">
        <v>-0.11028680113452841</v>
      </c>
      <c r="M48" s="13">
        <v>1</v>
      </c>
      <c r="N48" s="39">
        <v>-8.6268705997332717E-2</v>
      </c>
      <c r="O48" s="39">
        <v>-2.7151488976567835E-2</v>
      </c>
      <c r="P48" s="39">
        <v>0.10306189356966486</v>
      </c>
    </row>
    <row r="49" spans="1:16" x14ac:dyDescent="0.25">
      <c r="B49" s="39">
        <v>4.7943372136705568E-2</v>
      </c>
      <c r="C49" s="39">
        <v>-2.6271625982534894E-2</v>
      </c>
      <c r="D49" s="39">
        <v>6.024625571344442E-2</v>
      </c>
      <c r="E49" s="39">
        <v>9.371612186382744E-3</v>
      </c>
      <c r="F49" s="39">
        <v>-1.4245099860267257E-2</v>
      </c>
      <c r="G49" s="39">
        <v>5.8528641628257279E-2</v>
      </c>
      <c r="H49" s="39">
        <v>1.2671916667178824E-2</v>
      </c>
      <c r="I49" s="39">
        <v>7.3434810875754458E-3</v>
      </c>
      <c r="J49" s="39">
        <v>-5.1309216596192725E-3</v>
      </c>
      <c r="K49" s="39">
        <v>-4.553323282626226E-2</v>
      </c>
      <c r="M49" s="13">
        <v>1</v>
      </c>
      <c r="N49" s="39">
        <v>-6.7987378195490319E-3</v>
      </c>
      <c r="O49" s="39">
        <v>1.9860099038145042E-2</v>
      </c>
      <c r="P49" s="39">
        <v>1.9928482899760631E-2</v>
      </c>
    </row>
    <row r="50" spans="1:16" x14ac:dyDescent="0.25">
      <c r="B50" s="39">
        <v>-9.1485841871679352E-3</v>
      </c>
      <c r="C50" s="39">
        <v>-2.3166010293637459E-2</v>
      </c>
      <c r="D50" s="39">
        <v>-1.7120350117279193E-2</v>
      </c>
      <c r="E50" s="39">
        <v>1.1499724516286933E-2</v>
      </c>
      <c r="F50" s="39">
        <v>-3.8609492460787501E-2</v>
      </c>
      <c r="G50" s="39">
        <v>-1.8073896762104337E-2</v>
      </c>
      <c r="H50" s="39">
        <v>3.6000211244472613E-2</v>
      </c>
      <c r="I50" s="39">
        <v>-2.2717055043003632E-2</v>
      </c>
      <c r="J50" s="39">
        <v>7.7926888127415744E-3</v>
      </c>
      <c r="K50" s="39">
        <v>-2.0830612067533789E-2</v>
      </c>
      <c r="M50" s="13">
        <v>1</v>
      </c>
      <c r="N50" s="39">
        <v>-1.6709993180796127E-2</v>
      </c>
      <c r="O50" s="39">
        <v>1.5276762283415554E-2</v>
      </c>
      <c r="P50" s="39">
        <v>-1.3099936617472219E-2</v>
      </c>
    </row>
    <row r="51" spans="1:16" x14ac:dyDescent="0.25">
      <c r="B51" s="39">
        <v>-8.8879799896982678E-2</v>
      </c>
      <c r="C51" s="39">
        <v>-8.5390982273142846E-2</v>
      </c>
      <c r="D51" s="39">
        <v>-7.3334521516194601E-2</v>
      </c>
      <c r="E51" s="39">
        <v>-8.3991207395792869E-2</v>
      </c>
      <c r="F51" s="39">
        <v>-6.4773987761973462E-2</v>
      </c>
      <c r="G51" s="39">
        <v>-7.3713233252310037E-2</v>
      </c>
      <c r="H51" s="39">
        <v>-3.3698793707342939E-2</v>
      </c>
      <c r="I51" s="39">
        <v>-7.5055155096856535E-2</v>
      </c>
      <c r="J51" s="39">
        <v>-8.1897030226430773E-2</v>
      </c>
      <c r="K51" s="39">
        <v>-0.1184761724824077</v>
      </c>
      <c r="M51" s="13">
        <v>1</v>
      </c>
      <c r="N51" s="39">
        <v>-7.4285275455371474E-2</v>
      </c>
      <c r="O51" s="39">
        <v>-2.1182610448602326E-2</v>
      </c>
      <c r="P51" s="39">
        <v>1.3286369696735254E-2</v>
      </c>
    </row>
    <row r="52" spans="1:16" x14ac:dyDescent="0.25">
      <c r="B52" s="39">
        <v>-0.10912732900992253</v>
      </c>
      <c r="C52" s="39">
        <v>-0.1052071702798674</v>
      </c>
      <c r="D52" s="39">
        <v>-0.11611762880135887</v>
      </c>
      <c r="E52" s="39">
        <v>-9.1827873083782929E-2</v>
      </c>
      <c r="F52" s="39">
        <v>-9.1958918539272419E-2</v>
      </c>
      <c r="G52" s="39">
        <v>-0.11590887188957652</v>
      </c>
      <c r="H52" s="39">
        <v>-3.6211540522488803E-2</v>
      </c>
      <c r="I52" s="39">
        <v>-0.1227670454164092</v>
      </c>
      <c r="J52" s="39">
        <v>-9.2334114111385146E-2</v>
      </c>
      <c r="K52" s="39">
        <v>-0.11986827728690766</v>
      </c>
      <c r="M52" s="13">
        <v>1</v>
      </c>
      <c r="N52" s="39">
        <v>-8.9195847455109778E-2</v>
      </c>
      <c r="O52" s="39">
        <v>-9.2159294395210631E-3</v>
      </c>
      <c r="P52" s="39">
        <v>-1.9028135703714019E-2</v>
      </c>
    </row>
    <row r="53" spans="1:16" x14ac:dyDescent="0.25">
      <c r="B53" s="39">
        <v>-8.7427807128824447E-2</v>
      </c>
      <c r="C53" s="39">
        <v>-6.5142769097226827E-2</v>
      </c>
      <c r="D53" s="39">
        <v>-0.10385669809307353</v>
      </c>
      <c r="E53" s="39">
        <v>-7.636847247113579E-2</v>
      </c>
      <c r="F53" s="39">
        <v>-8.984643499428932E-2</v>
      </c>
      <c r="G53" s="39">
        <v>-8.9754328285789248E-2</v>
      </c>
      <c r="H53" s="39">
        <v>-0.10166383158502088</v>
      </c>
      <c r="I53" s="39">
        <v>-6.8312988988742801E-2</v>
      </c>
      <c r="J53" s="39">
        <v>-6.5872154380848078E-2</v>
      </c>
      <c r="K53" s="39">
        <v>-3.5786928513350164E-2</v>
      </c>
      <c r="M53" s="13">
        <v>1</v>
      </c>
      <c r="N53" s="39">
        <v>-6.3993840874079097E-2</v>
      </c>
      <c r="O53" s="39">
        <v>-3.8086824310290451E-2</v>
      </c>
      <c r="P53" s="39">
        <v>4.4253209250504216E-3</v>
      </c>
    </row>
    <row r="54" spans="1:16" x14ac:dyDescent="0.25">
      <c r="B54" s="39">
        <v>3.1476547439048479E-2</v>
      </c>
      <c r="C54" s="39">
        <v>-1.401479788830251E-2</v>
      </c>
      <c r="D54" s="39">
        <v>5.5850674130696935E-2</v>
      </c>
      <c r="E54" s="39">
        <v>5.5912585695186486E-2</v>
      </c>
      <c r="F54" s="39">
        <v>2.7588523872648027E-3</v>
      </c>
      <c r="G54" s="39">
        <v>3.8631219263781415E-2</v>
      </c>
      <c r="H54" s="39">
        <v>-6.4289985374809414E-2</v>
      </c>
      <c r="I54" s="39">
        <v>7.2472959983805402E-2</v>
      </c>
      <c r="J54" s="39">
        <v>2.5371459154679539E-2</v>
      </c>
      <c r="K54" s="39">
        <v>-2.5460541775469137E-3</v>
      </c>
      <c r="M54" s="13">
        <v>1</v>
      </c>
      <c r="N54" s="39">
        <v>3.3737624482440061E-2</v>
      </c>
      <c r="O54" s="39">
        <v>-2.5529178623071858E-3</v>
      </c>
      <c r="P54" s="39">
        <v>4.9111607671238663E-2</v>
      </c>
    </row>
    <row r="55" spans="1:16" x14ac:dyDescent="0.25">
      <c r="B55" s="39">
        <v>-2.1292953377259616E-4</v>
      </c>
      <c r="C55" s="39">
        <v>-2.8220779846833178E-2</v>
      </c>
      <c r="D55" s="39">
        <v>1.6091126201294464E-2</v>
      </c>
      <c r="E55" s="39">
        <v>7.9375100210992977E-3</v>
      </c>
      <c r="F55" s="39">
        <v>-2.331538849964121E-3</v>
      </c>
      <c r="G55" s="39">
        <v>1.984374439881352E-2</v>
      </c>
      <c r="H55" s="39">
        <v>-6.2317478696378797E-2</v>
      </c>
      <c r="I55" s="39">
        <v>-5.3449342815244244E-3</v>
      </c>
      <c r="J55" s="39">
        <v>-1.0073819202425574E-3</v>
      </c>
      <c r="K55" s="39">
        <v>-3.7693478671458773E-2</v>
      </c>
      <c r="M55" s="13">
        <v>1</v>
      </c>
      <c r="N55" s="39">
        <v>-3.9818419322818488E-3</v>
      </c>
      <c r="O55" s="39">
        <v>5.2929170112385453E-2</v>
      </c>
      <c r="P55" s="39">
        <v>-4.3912460804077236E-3</v>
      </c>
    </row>
    <row r="56" spans="1:16" x14ac:dyDescent="0.25">
      <c r="B56" s="39">
        <v>-8.8690359244788047E-2</v>
      </c>
      <c r="C56" s="39">
        <v>-3.3069673001232862E-2</v>
      </c>
      <c r="D56" s="39">
        <v>-9.1190540365767417E-2</v>
      </c>
      <c r="E56" s="39">
        <v>-2.7505055844896362E-2</v>
      </c>
      <c r="F56" s="39">
        <v>-2.4819055337204892E-2</v>
      </c>
      <c r="G56" s="39">
        <v>-5.9049319788546224E-2</v>
      </c>
      <c r="H56" s="39">
        <v>-5.0795035240114778E-2</v>
      </c>
      <c r="I56" s="39">
        <v>-2.9965346684783858E-2</v>
      </c>
      <c r="J56" s="39">
        <v>-1.113783593172555E-2</v>
      </c>
      <c r="K56" s="39">
        <v>-7.6247512273427284E-2</v>
      </c>
      <c r="M56" s="13">
        <v>1</v>
      </c>
      <c r="N56" s="39">
        <v>-3.7776619289861507E-2</v>
      </c>
      <c r="O56" s="39">
        <v>-4.3952098757860839E-2</v>
      </c>
      <c r="P56" s="39">
        <v>5.8270178995932786E-3</v>
      </c>
    </row>
    <row r="57" spans="1:16" x14ac:dyDescent="0.25">
      <c r="B57" s="39">
        <v>5.0411176120452664E-3</v>
      </c>
      <c r="C57" s="39">
        <v>-2.3793976243430749E-2</v>
      </c>
      <c r="D57" s="39">
        <v>2.5079445125179248E-2</v>
      </c>
      <c r="E57" s="39">
        <v>-1.1059078793440397E-2</v>
      </c>
      <c r="F57" s="39">
        <v>-1.862856978104533E-2</v>
      </c>
      <c r="G57" s="39">
        <v>1.6680238288847543E-2</v>
      </c>
      <c r="H57" s="39">
        <v>-2.0760612187515758E-2</v>
      </c>
      <c r="I57" s="39">
        <v>-5.0136463192626199E-3</v>
      </c>
      <c r="J57" s="39">
        <v>-7.4618365198366246E-3</v>
      </c>
      <c r="K57" s="39">
        <v>-3.8215460651790989E-2</v>
      </c>
      <c r="M57" s="13">
        <v>1</v>
      </c>
      <c r="N57" s="39">
        <v>-2.9413055639028671E-2</v>
      </c>
      <c r="O57" s="39">
        <v>5.0496398259200215E-3</v>
      </c>
      <c r="P57" s="39">
        <v>4.2381516989370219E-2</v>
      </c>
    </row>
    <row r="58" spans="1:16" x14ac:dyDescent="0.25">
      <c r="B58" s="39">
        <v>5.7644892603878201E-3</v>
      </c>
      <c r="C58" s="39">
        <v>-2.3105855478873706E-2</v>
      </c>
      <c r="D58" s="39">
        <v>-4.5747054475841549E-2</v>
      </c>
      <c r="E58" s="39">
        <v>-7.4939176973738975E-3</v>
      </c>
      <c r="F58" s="39">
        <v>-3.2959884348246579E-2</v>
      </c>
      <c r="G58" s="39">
        <v>-6.8724404292829638E-3</v>
      </c>
      <c r="H58" s="39">
        <v>4.0338378997902845E-2</v>
      </c>
      <c r="I58" s="39">
        <v>-3.9459267059084591E-2</v>
      </c>
      <c r="J58" s="39">
        <v>-2.6481654792342917E-2</v>
      </c>
      <c r="K58" s="39">
        <v>7.2760842510747603E-3</v>
      </c>
      <c r="M58" s="13">
        <v>1</v>
      </c>
      <c r="N58" s="39">
        <v>-3.062211549177709E-2</v>
      </c>
      <c r="O58" s="39">
        <v>1.4447477854214293E-2</v>
      </c>
      <c r="P58" s="39">
        <v>-3.4941224001715156E-2</v>
      </c>
    </row>
    <row r="59" spans="1:16" x14ac:dyDescent="0.25">
      <c r="B59" s="39">
        <v>-9.9022847580892956E-2</v>
      </c>
      <c r="C59" s="39">
        <v>-6.4712618193183358E-2</v>
      </c>
      <c r="D59" s="39">
        <v>-0.10486238683574253</v>
      </c>
      <c r="E59" s="39">
        <v>-9.5827639752943491E-2</v>
      </c>
      <c r="F59" s="39">
        <v>-0.10439713891189113</v>
      </c>
      <c r="G59" s="39">
        <v>-9.2155037366177806E-2</v>
      </c>
      <c r="H59" s="39">
        <v>-5.5302555370618754E-2</v>
      </c>
      <c r="I59" s="39">
        <v>-0.10819408761018898</v>
      </c>
      <c r="J59" s="39">
        <v>-9.0587380834172865E-2</v>
      </c>
      <c r="K59" s="39">
        <v>-2.8840508364179031E-2</v>
      </c>
      <c r="M59" s="13">
        <v>1</v>
      </c>
      <c r="N59" s="39">
        <v>-0.10066602414998184</v>
      </c>
      <c r="O59" s="39">
        <v>-2.6638938173285172E-2</v>
      </c>
      <c r="P59" s="39">
        <v>-8.8411154965717248E-3</v>
      </c>
    </row>
    <row r="60" spans="1:16" x14ac:dyDescent="0.25">
      <c r="B60" s="39">
        <v>-1.0832193153230918E-2</v>
      </c>
      <c r="C60" s="39">
        <v>-2.5164128471063599E-2</v>
      </c>
      <c r="D60" s="39">
        <v>-1.9718763583008649E-2</v>
      </c>
      <c r="E60" s="39">
        <v>-1.2336539842228475E-2</v>
      </c>
      <c r="F60" s="39">
        <v>-2.4495616587713039E-2</v>
      </c>
      <c r="G60" s="39">
        <v>-1.7325551121169729E-2</v>
      </c>
      <c r="H60" s="39">
        <v>-4.7329847807005568E-2</v>
      </c>
      <c r="I60" s="39">
        <v>5.3284747534462218E-3</v>
      </c>
      <c r="J60" s="39">
        <v>4.8345944565528209E-4</v>
      </c>
      <c r="K60" s="39">
        <v>1.5544509375727482E-2</v>
      </c>
      <c r="M60" s="13">
        <v>1</v>
      </c>
      <c r="N60" s="39">
        <v>-6.740889453713185E-3</v>
      </c>
      <c r="O60" s="39">
        <v>1.0208230141195603E-2</v>
      </c>
      <c r="P60" s="39">
        <v>1.4524702490526287E-2</v>
      </c>
    </row>
    <row r="62" spans="1:16" x14ac:dyDescent="0.25">
      <c r="A62" s="51" t="s">
        <v>45</v>
      </c>
      <c r="B62" s="52"/>
      <c r="C62" s="52"/>
      <c r="D62" s="53"/>
    </row>
    <row r="63" spans="1:16" ht="15.75" thickBot="1" x14ac:dyDescent="0.3">
      <c r="A63" s="29"/>
      <c r="C63" s="33" t="str">
        <f>sectorPrices!B1</f>
        <v>VAW</v>
      </c>
      <c r="D63" s="33" t="str">
        <f>sectorPrices!C1</f>
        <v>VDC</v>
      </c>
      <c r="E63" s="33" t="str">
        <f>sectorPrices!D1</f>
        <v>VCR</v>
      </c>
      <c r="F63" s="33" t="str">
        <f>sectorPrices!E1</f>
        <v>VFH</v>
      </c>
      <c r="G63" s="33" t="str">
        <f>sectorPrices!F1</f>
        <v>VHT</v>
      </c>
      <c r="H63" s="33" t="str">
        <f>sectorPrices!G1</f>
        <v>VIS</v>
      </c>
      <c r="I63" s="33" t="str">
        <f>sectorPrices!H1</f>
        <v>VDE</v>
      </c>
      <c r="J63" s="33" t="str">
        <f>sectorPrices!I1</f>
        <v>VGT</v>
      </c>
      <c r="K63" s="33" t="str">
        <f>sectorPrices!J1</f>
        <v>VOX</v>
      </c>
      <c r="L63" s="33" t="str">
        <f>sectorPrices!K1</f>
        <v>VPU</v>
      </c>
      <c r="P63" s="8" t="s">
        <v>58</v>
      </c>
    </row>
    <row r="64" spans="1:16" x14ac:dyDescent="0.25">
      <c r="B64" s="18" t="s">
        <v>37</v>
      </c>
      <c r="C64" s="63" cm="1">
        <f t="array" ref="C64:L67">MMULT(MMULT(MINVERSE(MMULT(TRANSPOSE($M$2:$P$60),$M$2:$P$60)),TRANSPOSE($M$2:$P$60)),_xlfn.ANCHORARRAY(B2))</f>
        <v>3.457487682414247E-3</v>
      </c>
      <c r="D64" s="63">
        <v>-3.6566666643902297E-3</v>
      </c>
      <c r="E64" s="63">
        <v>4.8432962887830146E-4</v>
      </c>
      <c r="F64" s="63">
        <v>3.8022469292317202E-3</v>
      </c>
      <c r="G64" s="63">
        <v>-3.6314721015740094E-3</v>
      </c>
      <c r="H64" s="63">
        <v>3.1692400155599581E-3</v>
      </c>
      <c r="I64" s="63">
        <v>1.4139559645906616E-2</v>
      </c>
      <c r="J64" s="63">
        <v>3.8721631761631722E-3</v>
      </c>
      <c r="K64" s="63">
        <v>-3.3927245527871292E-3</v>
      </c>
      <c r="L64" s="63">
        <v>-6.6790095571090885E-3</v>
      </c>
      <c r="N64" s="9" t="s">
        <v>49</v>
      </c>
      <c r="P64" s="8" t="s">
        <v>57</v>
      </c>
    </row>
    <row r="65" spans="1:25" ht="15.75" thickBot="1" x14ac:dyDescent="0.3">
      <c r="B65" s="15" t="s">
        <v>46</v>
      </c>
      <c r="C65" s="15">
        <v>1.0791124299410992</v>
      </c>
      <c r="D65" s="15">
        <v>0.80384196370616134</v>
      </c>
      <c r="E65" s="15">
        <v>1.0271444266370624</v>
      </c>
      <c r="F65" s="15">
        <v>1.0333522766000292</v>
      </c>
      <c r="G65" s="15">
        <v>0.79220702896817852</v>
      </c>
      <c r="H65" s="15">
        <v>1.032219837624029</v>
      </c>
      <c r="I65" s="15">
        <v>1.3072239945115338</v>
      </c>
      <c r="J65" s="15">
        <v>0.99349294108948383</v>
      </c>
      <c r="K65" s="15">
        <v>0.88035056615561968</v>
      </c>
      <c r="L65" s="15">
        <v>0.75584337594433071</v>
      </c>
      <c r="N65" s="47" t="s">
        <v>50</v>
      </c>
      <c r="O65" s="33" t="str">
        <f>C63</f>
        <v>VAW</v>
      </c>
      <c r="P65" s="33" t="str">
        <f t="shared" ref="P65:W65" si="0">D63</f>
        <v>VDC</v>
      </c>
      <c r="Q65" s="33" t="str">
        <f t="shared" si="0"/>
        <v>VCR</v>
      </c>
      <c r="R65" s="33" t="str">
        <f t="shared" si="0"/>
        <v>VFH</v>
      </c>
      <c r="S65" s="33" t="str">
        <f t="shared" si="0"/>
        <v>VHT</v>
      </c>
      <c r="T65" s="33" t="str">
        <f t="shared" si="0"/>
        <v>VIS</v>
      </c>
      <c r="U65" s="33" t="str">
        <f t="shared" si="0"/>
        <v>VDE</v>
      </c>
      <c r="V65" s="33" t="str">
        <f t="shared" si="0"/>
        <v>VGT</v>
      </c>
      <c r="W65" s="33" t="str">
        <f t="shared" si="0"/>
        <v>VOX</v>
      </c>
      <c r="X65" s="33" t="str">
        <f>L63</f>
        <v>VPU</v>
      </c>
      <c r="Y65" s="33" t="s">
        <v>51</v>
      </c>
    </row>
    <row r="66" spans="1:25" x14ac:dyDescent="0.25">
      <c r="B66" s="40" t="s">
        <v>1</v>
      </c>
      <c r="C66" s="40">
        <v>0.43512500603516513</v>
      </c>
      <c r="D66" s="40">
        <v>-0.35812913395164175</v>
      </c>
      <c r="E66" s="40">
        <v>0.73230659401608433</v>
      </c>
      <c r="F66" s="40">
        <v>0.79058487001077926</v>
      </c>
      <c r="G66" s="40">
        <v>-0.10395826990447708</v>
      </c>
      <c r="H66" s="40">
        <v>0.56772696363607933</v>
      </c>
      <c r="I66" s="40">
        <v>1.1240109087487693</v>
      </c>
      <c r="J66" s="40">
        <v>7.2472237673587667E-2</v>
      </c>
      <c r="K66" s="40">
        <v>0.3801465378031485</v>
      </c>
      <c r="L66" s="40">
        <v>-0.31766909287943046</v>
      </c>
      <c r="N66" s="45" t="s">
        <v>43</v>
      </c>
      <c r="O66" s="44">
        <v>0.5</v>
      </c>
      <c r="P66" s="44">
        <v>0.49542614238026927</v>
      </c>
      <c r="Q66" s="44">
        <v>-0.32455556753906079</v>
      </c>
      <c r="R66" s="44">
        <v>0.5</v>
      </c>
      <c r="S66" s="44">
        <v>-0.46130867152758093</v>
      </c>
      <c r="T66" s="44">
        <v>0.5</v>
      </c>
      <c r="U66" s="44">
        <v>-0.5</v>
      </c>
      <c r="V66" s="44">
        <v>-0.33835399807867705</v>
      </c>
      <c r="W66" s="44">
        <v>0.5</v>
      </c>
      <c r="X66" s="44">
        <v>0.12879209476504949</v>
      </c>
      <c r="Y66" s="46">
        <f>SUM(O66:X66)</f>
        <v>1</v>
      </c>
    </row>
    <row r="67" spans="1:25" x14ac:dyDescent="0.25">
      <c r="B67" s="41" t="s">
        <v>2</v>
      </c>
      <c r="C67" s="41">
        <v>3.7069532351491026E-2</v>
      </c>
      <c r="D67" s="41">
        <v>-0.17731781099634289</v>
      </c>
      <c r="E67" s="41">
        <v>0.8786052237881653</v>
      </c>
      <c r="F67" s="41">
        <v>-5.1670424847871481E-2</v>
      </c>
      <c r="G67" s="41">
        <v>7.6460334010250583E-2</v>
      </c>
      <c r="H67" s="41">
        <v>0.1700421047926389</v>
      </c>
      <c r="I67" s="41">
        <v>-0.67653627334539401</v>
      </c>
      <c r="J67" s="41">
        <v>0.79766858344161951</v>
      </c>
      <c r="K67" s="41">
        <v>0.56312868368090996</v>
      </c>
      <c r="L67" s="41">
        <v>-0.15048919822295645</v>
      </c>
      <c r="N67" s="36" t="s">
        <v>46</v>
      </c>
      <c r="O67" s="48" cm="1">
        <f t="array" ref="O67">MMULT($O$66:$X$66,TRANSPOSE(C65:L65))</f>
        <v>0.81952680964863522</v>
      </c>
    </row>
    <row r="68" spans="1:25" x14ac:dyDescent="0.25">
      <c r="N68" s="37" t="s">
        <v>1</v>
      </c>
      <c r="O68" s="49" cm="1">
        <f t="array" ref="O68">MMULT($O$66:$X$66,TRANSPOSE(C66:L66))</f>
        <v>9.2207828930384622E-2</v>
      </c>
    </row>
    <row r="69" spans="1:25" x14ac:dyDescent="0.25">
      <c r="A69" s="54" t="s">
        <v>47</v>
      </c>
      <c r="B69" s="55"/>
      <c r="C69" s="56"/>
      <c r="N69" s="38" t="s">
        <v>2</v>
      </c>
      <c r="O69" s="50" cm="1">
        <f t="array" ref="O69">MMULT($O$66:$X$66,TRANSPOSE(C67:L67))</f>
        <v>9.9999999998018341E-7</v>
      </c>
    </row>
    <row r="70" spans="1:25" ht="15.75" thickBot="1" x14ac:dyDescent="0.3">
      <c r="A70" s="1"/>
      <c r="C70" s="33" t="str">
        <f>C63</f>
        <v>VAW</v>
      </c>
      <c r="D70" s="33" t="str">
        <f t="shared" ref="D70:L70" si="1">D63</f>
        <v>VDC</v>
      </c>
      <c r="E70" s="33" t="str">
        <f t="shared" si="1"/>
        <v>VCR</v>
      </c>
      <c r="F70" s="33" t="str">
        <f t="shared" si="1"/>
        <v>VFH</v>
      </c>
      <c r="G70" s="33" t="str">
        <f t="shared" si="1"/>
        <v>VHT</v>
      </c>
      <c r="H70" s="33" t="str">
        <f t="shared" si="1"/>
        <v>VIS</v>
      </c>
      <c r="I70" s="33" t="str">
        <f t="shared" si="1"/>
        <v>VDE</v>
      </c>
      <c r="J70" s="33" t="str">
        <f t="shared" si="1"/>
        <v>VGT</v>
      </c>
      <c r="K70" s="33" t="str">
        <f t="shared" si="1"/>
        <v>VOX</v>
      </c>
      <c r="L70" s="33" t="str">
        <f t="shared" si="1"/>
        <v>VPU</v>
      </c>
      <c r="N70" s="71" t="s">
        <v>55</v>
      </c>
      <c r="O70" s="72" cm="1">
        <f t="array" ref="O70">MMULT($O$66:$X$66,TRANSPOSE($C$103:$L$103))</f>
        <v>1.8409319944713214E-2</v>
      </c>
    </row>
    <row r="71" spans="1:25" x14ac:dyDescent="0.25">
      <c r="B71" s="41" t="s">
        <v>2</v>
      </c>
      <c r="C71" s="64" cm="1">
        <f t="array" ref="C71:C74">TRANSPOSE(LINEST(B2:B60,_xlfn.ANCHORARRAY($N$2)))</f>
        <v>3.7069532351490984E-2</v>
      </c>
      <c r="D71" s="64" cm="1">
        <f t="array" ref="D71:D74">TRANSPOSE(LINEST(C2:C60,_xlfn.ANCHORARRAY($N$2)))</f>
        <v>-0.17731781099634283</v>
      </c>
      <c r="E71" s="64" cm="1">
        <f t="array" ref="E71:E74">TRANSPOSE(LINEST(D2:D60,_xlfn.ANCHORARRAY($N$2)))</f>
        <v>0.87860522378816486</v>
      </c>
      <c r="F71" s="64" cm="1">
        <f t="array" ref="F71:F74">TRANSPOSE(LINEST(E2:E60,_xlfn.ANCHORARRAY($N$2)))</f>
        <v>-5.1670424847871627E-2</v>
      </c>
      <c r="G71" s="64" cm="1">
        <f t="array" ref="G71:G74">TRANSPOSE(LINEST(F2:F60,_xlfn.ANCHORARRAY($N$2)))</f>
        <v>7.6460334010250555E-2</v>
      </c>
      <c r="H71" s="64" cm="1">
        <f t="array" ref="H71:H74">TRANSPOSE(LINEST(G2:G60,_xlfn.ANCHORARRAY($N$2)))</f>
        <v>0.17004210479263873</v>
      </c>
      <c r="I71" s="64" cm="1">
        <f t="array" ref="I71:I74">TRANSPOSE(LINEST(H2:H60,_xlfn.ANCHORARRAY($N$2)))</f>
        <v>-0.67653627334539412</v>
      </c>
      <c r="J71" s="64" cm="1">
        <f t="array" ref="J71:J74">TRANSPOSE(LINEST(I2:I60,_xlfn.ANCHORARRAY($N$2)))</f>
        <v>0.79766858344161951</v>
      </c>
      <c r="K71" s="64" cm="1">
        <f t="array" ref="K71:K74">TRANSPOSE(LINEST(J2:J60,_xlfn.ANCHORARRAY($N$2)))</f>
        <v>0.56312868368090974</v>
      </c>
      <c r="L71" s="64" cm="1">
        <f t="array" ref="L71:L74">TRANSPOSE(LINEST(K2:K60,_xlfn.ANCHORARRAY($N$2)))</f>
        <v>-0.15048919822295645</v>
      </c>
    </row>
    <row r="72" spans="1:25" x14ac:dyDescent="0.25">
      <c r="B72" s="40" t="s">
        <v>1</v>
      </c>
      <c r="C72" s="40">
        <v>0.4351250060351648</v>
      </c>
      <c r="D72" s="40">
        <v>-0.35812913395164159</v>
      </c>
      <c r="E72" s="40">
        <v>0.73230659401608389</v>
      </c>
      <c r="F72" s="40">
        <v>0.79058487001077871</v>
      </c>
      <c r="G72" s="40">
        <v>-0.10395826990447696</v>
      </c>
      <c r="H72" s="40">
        <v>0.56772696363607855</v>
      </c>
      <c r="I72" s="40">
        <v>1.1240109087487684</v>
      </c>
      <c r="J72" s="40">
        <v>7.247223767358775E-2</v>
      </c>
      <c r="K72" s="40">
        <v>0.38014653780314833</v>
      </c>
      <c r="L72" s="40">
        <v>-0.31766909287943007</v>
      </c>
    </row>
    <row r="73" spans="1:25" x14ac:dyDescent="0.25">
      <c r="B73" s="15" t="s">
        <v>46</v>
      </c>
      <c r="C73" s="15">
        <v>1.0791124299410992</v>
      </c>
      <c r="D73" s="15">
        <v>0.80384196370616157</v>
      </c>
      <c r="E73" s="15">
        <v>1.0271444266370626</v>
      </c>
      <c r="F73" s="15">
        <v>1.0333522766000294</v>
      </c>
      <c r="G73" s="15">
        <v>0.79220702896817841</v>
      </c>
      <c r="H73" s="15">
        <v>1.032219837624029</v>
      </c>
      <c r="I73" s="15">
        <v>1.307223994511534</v>
      </c>
      <c r="J73" s="15">
        <v>0.99349294108948361</v>
      </c>
      <c r="K73" s="15">
        <v>0.88035056615562024</v>
      </c>
      <c r="L73" s="15">
        <v>0.7558433759443306</v>
      </c>
    </row>
    <row r="74" spans="1:25" x14ac:dyDescent="0.25">
      <c r="B74" s="18" t="s">
        <v>37</v>
      </c>
      <c r="C74" s="18">
        <v>3.4574876824142449E-3</v>
      </c>
      <c r="D74" s="18">
        <v>-3.6566666643902263E-3</v>
      </c>
      <c r="E74" s="18">
        <v>4.8432962887830742E-4</v>
      </c>
      <c r="F74" s="18">
        <v>3.8022469292317172E-3</v>
      </c>
      <c r="G74" s="18">
        <v>-3.6314721015740111E-3</v>
      </c>
      <c r="H74" s="18">
        <v>3.1692400155599581E-3</v>
      </c>
      <c r="I74" s="18">
        <v>1.4139559645906616E-2</v>
      </c>
      <c r="J74" s="18">
        <v>3.8721631761631662E-3</v>
      </c>
      <c r="K74" s="18">
        <v>-3.3927245527871274E-3</v>
      </c>
      <c r="L74" s="18">
        <v>-6.6790095571090946E-3</v>
      </c>
    </row>
    <row r="77" spans="1:25" x14ac:dyDescent="0.25">
      <c r="A77" s="57" t="s">
        <v>52</v>
      </c>
      <c r="B77" s="58"/>
      <c r="C77" s="58"/>
      <c r="D77" s="58"/>
      <c r="E77" s="59"/>
    </row>
    <row r="79" spans="1:25" ht="15.75" thickBot="1" x14ac:dyDescent="0.3">
      <c r="A79" s="1" t="s">
        <v>53</v>
      </c>
      <c r="B79" s="47" t="s">
        <v>50</v>
      </c>
      <c r="C79" s="33" t="str">
        <f>C63</f>
        <v>VAW</v>
      </c>
      <c r="D79" s="33" t="str">
        <f t="shared" ref="D79:L79" si="2">D63</f>
        <v>VDC</v>
      </c>
      <c r="E79" s="33" t="str">
        <f t="shared" si="2"/>
        <v>VCR</v>
      </c>
      <c r="F79" s="33" t="str">
        <f t="shared" si="2"/>
        <v>VFH</v>
      </c>
      <c r="G79" s="33" t="str">
        <f t="shared" si="2"/>
        <v>VHT</v>
      </c>
      <c r="H79" s="33" t="str">
        <f t="shared" si="2"/>
        <v>VIS</v>
      </c>
      <c r="I79" s="33" t="str">
        <f t="shared" si="2"/>
        <v>VDE</v>
      </c>
      <c r="J79" s="33" t="str">
        <f t="shared" si="2"/>
        <v>VGT</v>
      </c>
      <c r="K79" s="33" t="str">
        <f t="shared" si="2"/>
        <v>VOX</v>
      </c>
      <c r="L79" s="33" t="str">
        <f t="shared" si="2"/>
        <v>VPU</v>
      </c>
    </row>
    <row r="80" spans="1:25" x14ac:dyDescent="0.25">
      <c r="B80" s="70">
        <f>sectorReturns!A55</f>
        <v>45261</v>
      </c>
      <c r="C80" s="44">
        <f>sectorReturns!B55</f>
        <v>5.1587070466227403E-2</v>
      </c>
      <c r="D80" s="44">
        <f>sectorReturns!C55</f>
        <v>2.3579220153166821E-2</v>
      </c>
      <c r="E80" s="44">
        <f>sectorReturns!D55</f>
        <v>6.7891126201294463E-2</v>
      </c>
      <c r="F80" s="44">
        <f>sectorReturns!E55</f>
        <v>5.9737510021099297E-2</v>
      </c>
      <c r="G80" s="44">
        <f>sectorReturns!F55</f>
        <v>4.9468461150035878E-2</v>
      </c>
      <c r="H80" s="44">
        <f>sectorReturns!G55</f>
        <v>7.1643744398813519E-2</v>
      </c>
      <c r="I80" s="44">
        <f>sectorReturns!H55</f>
        <v>-1.05174786963788E-2</v>
      </c>
      <c r="J80" s="44">
        <f>sectorReturns!I55</f>
        <v>4.6455065718475574E-2</v>
      </c>
      <c r="K80" s="44">
        <f>sectorReturns!J55</f>
        <v>5.0792618079757441E-2</v>
      </c>
      <c r="L80" s="44">
        <f>sectorReturns!K55</f>
        <v>1.4106521328541228E-2</v>
      </c>
    </row>
    <row r="81" spans="1:12" x14ac:dyDescent="0.25">
      <c r="B81" s="60">
        <f>sectorReturns!A56</f>
        <v>45292</v>
      </c>
      <c r="C81" s="39">
        <f>sectorReturns!B56</f>
        <v>-3.6810359244788052E-2</v>
      </c>
      <c r="D81" s="39">
        <f>sectorReturns!C56</f>
        <v>1.8810326998767141E-2</v>
      </c>
      <c r="E81" s="39">
        <f>sectorReturns!D56</f>
        <v>-3.9310540365767414E-2</v>
      </c>
      <c r="F81" s="39">
        <f>sectorReturns!E56</f>
        <v>2.4374944155103641E-2</v>
      </c>
      <c r="G81" s="39">
        <f>sectorReturns!F56</f>
        <v>2.706094466279511E-2</v>
      </c>
      <c r="H81" s="39">
        <f>sectorReturns!G56</f>
        <v>-7.1693197885462209E-3</v>
      </c>
      <c r="I81" s="39">
        <f>sectorReturns!H56</f>
        <v>1.0849647598852273E-3</v>
      </c>
      <c r="J81" s="39">
        <f>sectorReturns!I56</f>
        <v>2.1914653315216144E-2</v>
      </c>
      <c r="K81" s="39">
        <f>sectorReturns!J56</f>
        <v>4.0742164068274453E-2</v>
      </c>
      <c r="L81" s="39">
        <f>sectorReturns!K56</f>
        <v>-2.4367512273427282E-2</v>
      </c>
    </row>
    <row r="82" spans="1:12" x14ac:dyDescent="0.25">
      <c r="B82" s="60">
        <f>sectorReturns!A57</f>
        <v>45323</v>
      </c>
      <c r="C82" s="39">
        <f>sectorReturns!B57</f>
        <v>5.7271117612045265E-2</v>
      </c>
      <c r="D82" s="39">
        <f>sectorReturns!C57</f>
        <v>2.8436023756569249E-2</v>
      </c>
      <c r="E82" s="39">
        <f>sectorReturns!D57</f>
        <v>7.7309445125179246E-2</v>
      </c>
      <c r="F82" s="39">
        <f>sectorReturns!E57</f>
        <v>4.1170921206559602E-2</v>
      </c>
      <c r="G82" s="39">
        <f>sectorReturns!F57</f>
        <v>3.3601430218954668E-2</v>
      </c>
      <c r="H82" s="39">
        <f>sectorReturns!G57</f>
        <v>6.8910238288847542E-2</v>
      </c>
      <c r="I82" s="39">
        <f>sectorReturns!H57</f>
        <v>3.1469387812484241E-2</v>
      </c>
      <c r="J82" s="39">
        <f>sectorReturns!I57</f>
        <v>4.7216353680737379E-2</v>
      </c>
      <c r="K82" s="39">
        <f>sectorReturns!J57</f>
        <v>4.4768163480163374E-2</v>
      </c>
      <c r="L82" s="39">
        <f>sectorReturns!K57</f>
        <v>1.4014539348209011E-2</v>
      </c>
    </row>
    <row r="83" spans="1:12" x14ac:dyDescent="0.25">
      <c r="B83" s="60">
        <f>sectorReturns!A58</f>
        <v>45352</v>
      </c>
      <c r="C83" s="39">
        <f>sectorReturns!B58</f>
        <v>5.779448926038782E-2</v>
      </c>
      <c r="D83" s="39">
        <f>sectorReturns!C58</f>
        <v>2.8924144521126294E-2</v>
      </c>
      <c r="E83" s="39">
        <f>sectorReturns!D58</f>
        <v>6.28294552415845E-3</v>
      </c>
      <c r="F83" s="39">
        <f>sectorReturns!E58</f>
        <v>4.4536082302626102E-2</v>
      </c>
      <c r="G83" s="39">
        <f>sectorReturns!F58</f>
        <v>1.9070115651753424E-2</v>
      </c>
      <c r="H83" s="39">
        <f>sectorReturns!G58</f>
        <v>4.5157559570717036E-2</v>
      </c>
      <c r="I83" s="39">
        <f>sectorReturns!H58</f>
        <v>9.2368378997902845E-2</v>
      </c>
      <c r="J83" s="39">
        <f>sectorReturns!I58</f>
        <v>1.2570732940915413E-2</v>
      </c>
      <c r="K83" s="39">
        <f>sectorReturns!J58</f>
        <v>2.5548345207657083E-2</v>
      </c>
      <c r="L83" s="39">
        <f>sectorReturns!K58</f>
        <v>5.930608425107476E-2</v>
      </c>
    </row>
    <row r="84" spans="1:12" x14ac:dyDescent="0.25">
      <c r="B84" s="60">
        <f>sectorReturns!A59</f>
        <v>45383</v>
      </c>
      <c r="C84" s="39">
        <f>sectorReturns!B59</f>
        <v>-4.6572847580892959E-2</v>
      </c>
      <c r="D84" s="39">
        <f>sectorReturns!C59</f>
        <v>-1.2262618193183356E-2</v>
      </c>
      <c r="E84" s="39">
        <f>sectorReturns!D59</f>
        <v>-5.2412386835742543E-2</v>
      </c>
      <c r="F84" s="39">
        <f>sectorReturns!E59</f>
        <v>-4.3377639752943495E-2</v>
      </c>
      <c r="G84" s="39">
        <f>sectorReturns!F59</f>
        <v>-5.1947138911891136E-2</v>
      </c>
      <c r="H84" s="39">
        <f>sectorReturns!G59</f>
        <v>-3.9705037366177809E-2</v>
      </c>
      <c r="I84" s="39">
        <f>sectorReturns!H59</f>
        <v>-2.8525553706187545E-3</v>
      </c>
      <c r="J84" s="39">
        <f>sectorReturns!I59</f>
        <v>-5.574408761018898E-2</v>
      </c>
      <c r="K84" s="39">
        <f>sectorReturns!J59</f>
        <v>-3.8137380834172861E-2</v>
      </c>
      <c r="L84" s="39">
        <f>sectorReturns!K59</f>
        <v>2.3609491635820965E-2</v>
      </c>
    </row>
    <row r="85" spans="1:12" ht="15.75" thickBot="1" x14ac:dyDescent="0.3">
      <c r="B85" s="65">
        <f>sectorReturns!A60</f>
        <v>45413</v>
      </c>
      <c r="C85" s="66">
        <f>sectorReturns!B60</f>
        <v>4.1547806846769085E-2</v>
      </c>
      <c r="D85" s="66">
        <f>sectorReturns!C60</f>
        <v>2.7215871528936404E-2</v>
      </c>
      <c r="E85" s="66">
        <f>sectorReturns!D60</f>
        <v>3.2661236416991354E-2</v>
      </c>
      <c r="F85" s="66">
        <f>sectorReturns!E60</f>
        <v>4.0043460157771528E-2</v>
      </c>
      <c r="G85" s="66">
        <f>sectorReturns!F60</f>
        <v>2.7884383412286964E-2</v>
      </c>
      <c r="H85" s="66">
        <f>sectorReturns!G60</f>
        <v>3.5054448878830274E-2</v>
      </c>
      <c r="I85" s="66">
        <f>sectorReturns!H60</f>
        <v>5.0501521929944325E-3</v>
      </c>
      <c r="J85" s="66">
        <f>sectorReturns!I60</f>
        <v>5.7708474753446225E-2</v>
      </c>
      <c r="K85" s="66">
        <f>sectorReturns!J60</f>
        <v>5.2863459445655285E-2</v>
      </c>
      <c r="L85" s="66">
        <f>sectorReturns!K60</f>
        <v>6.7924509375727485E-2</v>
      </c>
    </row>
    <row r="86" spans="1:12" ht="15.75" thickTop="1" x14ac:dyDescent="0.25"/>
    <row r="87" spans="1:12" ht="15.75" thickBot="1" x14ac:dyDescent="0.3">
      <c r="A87" s="1" t="s">
        <v>54</v>
      </c>
      <c r="B87" s="47" t="s">
        <v>50</v>
      </c>
      <c r="C87" s="33" t="str">
        <f>C63</f>
        <v>VAW</v>
      </c>
      <c r="D87" s="33" t="str">
        <f t="shared" ref="D87:L87" si="3">D63</f>
        <v>VDC</v>
      </c>
      <c r="E87" s="33" t="str">
        <f t="shared" si="3"/>
        <v>VCR</v>
      </c>
      <c r="F87" s="33" t="str">
        <f t="shared" si="3"/>
        <v>VFH</v>
      </c>
      <c r="G87" s="33" t="str">
        <f t="shared" si="3"/>
        <v>VHT</v>
      </c>
      <c r="H87" s="33" t="str">
        <f t="shared" si="3"/>
        <v>VIS</v>
      </c>
      <c r="I87" s="33" t="str">
        <f t="shared" si="3"/>
        <v>VDE</v>
      </c>
      <c r="J87" s="33" t="str">
        <f t="shared" si="3"/>
        <v>VGT</v>
      </c>
      <c r="K87" s="33" t="str">
        <f t="shared" si="3"/>
        <v>VOX</v>
      </c>
      <c r="L87" s="33" t="str">
        <f t="shared" si="3"/>
        <v>VPU</v>
      </c>
    </row>
    <row r="88" spans="1:12" x14ac:dyDescent="0.25">
      <c r="B88" s="70">
        <f>B80</f>
        <v>45261</v>
      </c>
      <c r="C88" s="24">
        <f>ffFactors!$E55+C$65*ffFactors!$B55+C$66*ffFactors!$C55+C$67*ffFactors!$D55+C$64</f>
        <v>7.3828656585175192E-2</v>
      </c>
      <c r="D88" s="24">
        <f>ffFactors!$E55+D$65*ffFactors!$B55+D$66*ffFactors!$C55+D$67*ffFactors!$D55+D$64</f>
        <v>2.6765729986993232E-2</v>
      </c>
      <c r="E88" s="24">
        <f>ffFactors!$E55+E$65*ffFactors!$B55+E$66*ffFactors!$C55+E$67*ffFactors!$D55+E$64</f>
        <v>8.3096611424298639E-2</v>
      </c>
      <c r="F88" s="24">
        <f>ffFactors!$E55+F$65*ffFactors!$B55+F$66*ffFactors!$C55+F$67*ffFactors!$D55+F$64</f>
        <v>9.35595001271117E-2</v>
      </c>
      <c r="G88" s="24">
        <f>ffFactors!$E55+G$65*ffFactors!$B55+G$66*ffFactors!$C55+G$67*ffFactors!$D55+G$64</f>
        <v>3.9175903637039551E-2</v>
      </c>
      <c r="H88" s="24">
        <f>ffFactors!$E55+H$65*ffFactors!$B55+H$66*ffFactors!$C55+H$67*ffFactors!$D55+H$64</f>
        <v>8.0161724092282588E-2</v>
      </c>
      <c r="I88" s="24">
        <f>ffFactors!$E55+I$65*ffFactors!$B55+I$66*ffFactors!$C55+I$67*ffFactors!$D55+I$64</f>
        <v>0.12319820218559779</v>
      </c>
      <c r="J88" s="24">
        <f>ffFactors!$E55+J$65*ffFactors!$B55+J$66*ffFactors!$C55+J$67*ffFactors!$D55+J$64</f>
        <v>5.2049367679655199E-2</v>
      </c>
      <c r="K88" s="24">
        <f>ffFactors!$E55+K$65*ffFactors!$B55+K$66*ffFactors!$C55+K$67*ffFactors!$D55+K$64</f>
        <v>6.2549862789824606E-2</v>
      </c>
      <c r="L88" s="24">
        <f>ffFactors!$E55+L$65*ffFactors!$B55+L$66*ffFactors!$C55+L$67*ffFactors!$D55+L$64</f>
        <v>2.5958215239696006E-2</v>
      </c>
    </row>
    <row r="89" spans="1:12" x14ac:dyDescent="0.25">
      <c r="B89" s="60">
        <f t="shared" ref="B89:B92" si="4">B81</f>
        <v>45292</v>
      </c>
      <c r="C89" s="23">
        <f>ffFactors!$E56+C$65*ffFactors!$B56+C$66*ffFactors!$C56+C$67*ffFactors!$D56+C$64</f>
        <v>-4.3363841631586866E-3</v>
      </c>
      <c r="D89" s="23">
        <f>ffFactors!$E56+D$65*ffFactors!$B56+D$66*ffFactors!$C56+D$67*ffFactors!$D56+D$64</f>
        <v>3.2564194508384797E-2</v>
      </c>
      <c r="E89" s="23">
        <f>ffFactors!$E56+E$65*ffFactors!$B56+E$66*ffFactors!$C56+E$67*ffFactors!$D56+E$64</f>
        <v>-1.3504477707430925E-2</v>
      </c>
      <c r="F89" s="23">
        <f>ffFactors!$E56+F$65*ffFactors!$B56+F$66*ffFactors!$C56+F$67*ffFactors!$D56+F$64</f>
        <v>-1.8403257389851716E-2</v>
      </c>
      <c r="G89" s="23">
        <f>ffFactors!$E56+G$65*ffFactors!$B56+G$66*ffFactors!$C56+G$67*ffFactors!$D56+G$64</f>
        <v>2.3336344446767365E-2</v>
      </c>
      <c r="H89" s="23">
        <f>ffFactors!$E56+H$65*ffFactors!$B56+H$66*ffFactors!$C56+H$67*ffFactors!$D56+H$64</f>
        <v>-7.9064889987278501E-3</v>
      </c>
      <c r="I89" s="23">
        <f>ffFactors!$E56+I$65*ffFactors!$B56+I$66*ffFactors!$C56+I$67*ffFactors!$D56+I$64</f>
        <v>-3.6707770962074164E-2</v>
      </c>
      <c r="J89" s="23">
        <f>ffFactors!$E56+J$65*ffFactors!$B56+J$66*ffFactors!$C56+J$67*ffFactors!$D56+J$64</f>
        <v>1.9684080739685781E-2</v>
      </c>
      <c r="K89" s="23">
        <f>ffFactors!$E56+K$65*ffFactors!$B56+K$66*ffFactors!$C56+K$67*ffFactors!$D56+K$64</f>
        <v>1.8037300155381922E-3</v>
      </c>
      <c r="L89" s="23">
        <f>ffFactors!$E56+L$65*ffFactors!$B56+L$66*ffFactors!$C56+L$67*ffFactors!$D56+L$64</f>
        <v>2.9733103077894459E-2</v>
      </c>
    </row>
    <row r="90" spans="1:12" x14ac:dyDescent="0.25">
      <c r="B90" s="60">
        <f t="shared" si="4"/>
        <v>45323</v>
      </c>
      <c r="C90" s="23">
        <f>ffFactors!$E57+C$65*ffFactors!$B57+C$66*ffFactors!$C57+C$67*ffFactors!$D57+C$64</f>
        <v>2.7715781314660848E-2</v>
      </c>
      <c r="D90" s="23">
        <f>ffFactors!$E57+D$65*ffFactors!$B57+D$66*ffFactors!$C57+D$67*ffFactors!$D57+D$64</f>
        <v>1.5606463975250479E-2</v>
      </c>
      <c r="E90" s="23">
        <f>ffFactors!$E57+E$65*ffFactors!$B57+E$66*ffFactors!$C57+E$67*ffFactors!$D57+E$64</f>
        <v>6.3437380219739201E-2</v>
      </c>
      <c r="F90" s="23">
        <f>ffFactors!$E57+F$65*ffFactors!$B57+F$66*ffFactors!$C57+F$67*ffFactors!$D57+F$64</f>
        <v>2.7440496779716311E-2</v>
      </c>
      <c r="G90" s="23">
        <f>ffFactors!$E57+G$65*ffFactors!$B57+G$66*ffFactors!$C57+G$67*ffFactors!$D57+G$64</f>
        <v>2.8012851602680321E-2</v>
      </c>
      <c r="H90" s="23">
        <f>ffFactors!$E57+H$65*ffFactors!$B57+H$66*ffFactors!$C57+H$67*ffFactors!$D57+H$64</f>
        <v>3.5111959538818141E-2</v>
      </c>
      <c r="I90" s="23">
        <f>ffFactors!$E57+I$65*ffFactors!$B57+I$66*ffFactors!$C57+I$67*ffFactors!$D57+I$64</f>
        <v>4.9233242495388685E-3</v>
      </c>
      <c r="J90" s="23">
        <f>ffFactors!$E57+J$65*ffFactors!$B57+J$66*ffFactors!$C57+J$67*ffFactors!$D57+J$64</f>
        <v>6.1052863341563908E-2</v>
      </c>
      <c r="K90" s="23">
        <f>ffFactors!$E57+K$65*ffFactors!$B57+K$66*ffFactors!$C57+K$67*ffFactors!$D57+K$64</f>
        <v>4.87293262346278E-2</v>
      </c>
      <c r="L90" s="23">
        <f>ffFactors!$E57+L$65*ffFactors!$B57+L$66*ffFactors!$C57+L$67*ffFactors!$D57+L$64</f>
        <v>1.5337252157778258E-2</v>
      </c>
    </row>
    <row r="91" spans="1:12" x14ac:dyDescent="0.25">
      <c r="B91" s="60">
        <f t="shared" si="4"/>
        <v>45352</v>
      </c>
      <c r="C91" s="23">
        <f>ffFactors!$E58+C$65*ffFactors!$B58+C$66*ffFactors!$C58+C$67*ffFactors!$D58+C$64</f>
        <v>2.7433986279121324E-2</v>
      </c>
      <c r="D91" s="23">
        <f>ffFactors!$E58+D$65*ffFactors!$B58+D$66*ffFactors!$C58+D$67*ffFactors!$D58+D$64</f>
        <v>2.4779630507664529E-2</v>
      </c>
      <c r="E91" s="23">
        <f>ffFactors!$E58+E$65*ffFactors!$B58+E$66*ffFactors!$C58+E$67*ffFactors!$D58+E$64</f>
        <v>9.4143573574613081E-4</v>
      </c>
      <c r="F91" s="23">
        <f>ffFactors!$E58+F$65*ffFactors!$B58+F$66*ffFactors!$C58+F$67*ffFactors!$D58+F$64</f>
        <v>3.7416199461725724E-2</v>
      </c>
      <c r="G91" s="23">
        <f>ffFactors!$E58+G$65*ffFactors!$B58+G$66*ffFactors!$C58+G$67*ffFactors!$D58+G$64</f>
        <v>1.9965920303859335E-2</v>
      </c>
      <c r="H91" s="23">
        <f>ffFactors!$E58+H$65*ffFactors!$B58+H$66*ffFactors!$C58+H$67*ffFactors!$D58+H$64</f>
        <v>2.5851228396023405E-2</v>
      </c>
      <c r="I91" s="23">
        <f>ffFactors!$E58+I$65*ffFactors!$B58+I$66*ffFactors!$C58+I$67*ffFactors!$D58+I$64</f>
        <v>6.6017723696642383E-2</v>
      </c>
      <c r="J91" s="23">
        <f>ffFactors!$E58+J$65*ffFactors!$B58+J$66*ffFactors!$C58+J$67*ffFactors!$D58+J$64</f>
        <v>-1.3451680104742264E-3</v>
      </c>
      <c r="K91" s="23">
        <f>ffFactors!$E58+K$65*ffFactors!$B58+K$66*ffFactors!$C58+K$67*ffFactors!$D58+K$64</f>
        <v>7.4948319451256891E-3</v>
      </c>
      <c r="L91" s="23">
        <f>ffFactors!$E58+L$65*ffFactors!$B58+L$66*ffFactors!$C58+L$67*ffFactors!$D58+L$64</f>
        <v>2.2874226891631849E-2</v>
      </c>
    </row>
    <row r="92" spans="1:12" x14ac:dyDescent="0.25">
      <c r="B92" s="60">
        <f t="shared" si="4"/>
        <v>45383</v>
      </c>
      <c r="C92" s="23">
        <f>ffFactors!$E59+C$65*ffFactors!$B59+C$66*ffFactors!$C59+C$67*ffFactors!$D59+C$64</f>
        <v>-6.464147440092656E-2</v>
      </c>
      <c r="D92" s="23">
        <f>ffFactors!$E59+D$65*ffFactors!$B59+D$66*ffFactors!$C59+D$67*ffFactors!$D59+D$64</f>
        <v>-2.1018374091595605E-2</v>
      </c>
      <c r="E92" s="23">
        <f>ffFactors!$E59+E$65*ffFactors!$B59+E$66*ffFactors!$C59+E$67*ffFactors!$D59+E$64</f>
        <v>-7.7739936369773402E-2</v>
      </c>
      <c r="F92" s="23">
        <f>ffFactors!$E59+F$65*ffFactors!$B59+F$66*ffFactors!$C59+F$67*ffFactors!$D59+F$64</f>
        <v>-6.8374735581540419E-2</v>
      </c>
      <c r="G92" s="23">
        <f>ffFactors!$E59+G$65*ffFactors!$B59+G$66*ffFactors!$C59+G$67*ffFactors!$D59+G$64</f>
        <v>-2.8836460730774057E-2</v>
      </c>
      <c r="H92" s="23">
        <f>ffFactors!$E59+H$65*ffFactors!$B59+H$66*ffFactors!$C59+H$67*ffFactors!$D59+H$64</f>
        <v>-6.4917232458151189E-2</v>
      </c>
      <c r="I92" s="23">
        <f>ffFactors!$E59+I$65*ffFactors!$B59+I$66*ffFactors!$C59+I$67*ffFactors!$D59+I$64</f>
        <v>-8.8964604329016886E-2</v>
      </c>
      <c r="J92" s="23">
        <f>ffFactors!$E59+J$65*ffFactors!$B59+J$66*ffFactors!$C59+J$67*ffFactors!$D59+J$64</f>
        <v>-5.267168475724774E-2</v>
      </c>
      <c r="K92" s="23">
        <f>ffFactors!$E59+K$65*ffFactors!$B59+K$66*ffFactors!$C59+K$67*ffFactors!$D59+K$64</f>
        <v>-5.4669501755040747E-2</v>
      </c>
      <c r="L92" s="23">
        <f>ffFactors!$E59+L$65*ffFactors!$B59+L$66*ffFactors!$C59+L$67*ffFactors!$D59+L$64</f>
        <v>-2.0523897386270522E-2</v>
      </c>
    </row>
    <row r="93" spans="1:12" ht="15.75" thickBot="1" x14ac:dyDescent="0.3">
      <c r="B93" s="65">
        <f>B85</f>
        <v>45413</v>
      </c>
      <c r="C93" s="67">
        <f>ffFactors!$E60+C$65*ffFactors!$B60+C$66*ffFactors!$C60+C$67*ffFactors!$D60+C$64</f>
        <v>5.3543590214717919E-2</v>
      </c>
      <c r="D93" s="67">
        <f>ffFactors!$E60+D$65*ffFactors!$B60+D$66*ffFactors!$C60+D$67*ffFactors!$D60+D$64</f>
        <v>3.7073370449372131E-2</v>
      </c>
      <c r="E93" s="67">
        <f>ffFactors!$E60+E$65*ffFactors!$B60+E$66*ffFactors!$C60+E$67*ffFactors!$D60+E$64</f>
        <v>6.6177496323696905E-2</v>
      </c>
      <c r="F93" s="67">
        <f>ffFactors!$E60+F$65*ffFactors!$B60+F$66*ffFactors!$C60+F$67*ffFactors!$D60+F$64</f>
        <v>5.6536508216670896E-2</v>
      </c>
      <c r="G93" s="67">
        <f>ffFactors!$E60+G$65*ffFactors!$B60+G$66*ffFactors!$C60+G$67*ffFactors!$D60+G$64</f>
        <v>4.345768155125667E-2</v>
      </c>
      <c r="H93" s="67">
        <f>ffFactors!$E60+H$65*ffFactors!$B60+H$66*ffFactors!$C60+H$67*ffFactors!$D60+H$64</f>
        <v>5.6856458683341875E-2</v>
      </c>
      <c r="I93" s="67">
        <f>ffFactors!$E60+I$65*ffFactors!$B60+I$66*ffFactors!$C60+I$67*ffFactors!$D60+I$64</f>
        <v>5.9355381150993626E-2</v>
      </c>
      <c r="J93" s="67">
        <f>ffFactors!$E60+J$65*ffFactors!$B60+J$66*ffFactors!$C60+J$67*ffFactors!$D60+J$64</f>
        <v>6.1880849228783057E-2</v>
      </c>
      <c r="K93" s="67">
        <f>ffFactors!$E60+K$65*ffFactors!$B60+K$66*ffFactors!$C60+K$67*ffFactors!$D60+K$64</f>
        <v>5.5112829539864183E-2</v>
      </c>
      <c r="L93" s="67">
        <f>ffFactors!$E60+L$65*ffFactors!$B60+L$66*ffFactors!$C60+L$67*ffFactors!$D60+L$64</f>
        <v>3.5177283760244461E-2</v>
      </c>
    </row>
    <row r="94" spans="1:12" ht="15.75" thickTop="1" x14ac:dyDescent="0.25"/>
    <row r="95" spans="1:12" ht="15.75" thickBot="1" x14ac:dyDescent="0.3">
      <c r="A95" s="1" t="s">
        <v>55</v>
      </c>
      <c r="B95" s="47" t="s">
        <v>50</v>
      </c>
      <c r="C95" s="33" t="str">
        <f>C63</f>
        <v>VAW</v>
      </c>
      <c r="D95" s="33" t="str">
        <f t="shared" ref="D95:L95" si="5">D63</f>
        <v>VDC</v>
      </c>
      <c r="E95" s="33" t="str">
        <f t="shared" si="5"/>
        <v>VCR</v>
      </c>
      <c r="F95" s="33" t="str">
        <f t="shared" si="5"/>
        <v>VFH</v>
      </c>
      <c r="G95" s="33" t="str">
        <f t="shared" si="5"/>
        <v>VHT</v>
      </c>
      <c r="H95" s="33" t="str">
        <f t="shared" si="5"/>
        <v>VIS</v>
      </c>
      <c r="I95" s="33" t="str">
        <f t="shared" si="5"/>
        <v>VDE</v>
      </c>
      <c r="J95" s="33" t="str">
        <f t="shared" si="5"/>
        <v>VGT</v>
      </c>
      <c r="K95" s="33" t="str">
        <f t="shared" si="5"/>
        <v>VOX</v>
      </c>
      <c r="L95" s="33" t="str">
        <f t="shared" si="5"/>
        <v>VPU</v>
      </c>
    </row>
    <row r="96" spans="1:12" x14ac:dyDescent="0.25">
      <c r="B96" s="70">
        <f>B80</f>
        <v>45261</v>
      </c>
      <c r="C96" s="24">
        <f>C80-C88</f>
        <v>-2.224158611894779E-2</v>
      </c>
      <c r="D96" s="24">
        <f t="shared" ref="D96:L96" si="6">D80-D88</f>
        <v>-3.1865098338264113E-3</v>
      </c>
      <c r="E96" s="24">
        <f t="shared" si="6"/>
        <v>-1.5205485223004175E-2</v>
      </c>
      <c r="F96" s="24">
        <f t="shared" si="6"/>
        <v>-3.3821990106012403E-2</v>
      </c>
      <c r="G96" s="24">
        <f t="shared" si="6"/>
        <v>1.0292557512996327E-2</v>
      </c>
      <c r="H96" s="24">
        <f t="shared" si="6"/>
        <v>-8.5179796934690688E-3</v>
      </c>
      <c r="I96" s="24">
        <f t="shared" si="6"/>
        <v>-0.13371568088197661</v>
      </c>
      <c r="J96" s="24">
        <f t="shared" si="6"/>
        <v>-5.5943019611796249E-3</v>
      </c>
      <c r="K96" s="24">
        <f t="shared" si="6"/>
        <v>-1.1757244710067165E-2</v>
      </c>
      <c r="L96" s="24">
        <f t="shared" si="6"/>
        <v>-1.1851693911154778E-2</v>
      </c>
    </row>
    <row r="97" spans="2:12" x14ac:dyDescent="0.25">
      <c r="B97" s="60">
        <f t="shared" ref="B97:B101" si="7">B81</f>
        <v>45292</v>
      </c>
      <c r="C97" s="23">
        <f t="shared" ref="C97:L101" si="8">C81-C89</f>
        <v>-3.2473975081629365E-2</v>
      </c>
      <c r="D97" s="23">
        <f t="shared" si="8"/>
        <v>-1.3753867509617657E-2</v>
      </c>
      <c r="E97" s="23">
        <f t="shared" si="8"/>
        <v>-2.5806062658336487E-2</v>
      </c>
      <c r="F97" s="23">
        <f t="shared" si="8"/>
        <v>4.277820154495536E-2</v>
      </c>
      <c r="G97" s="23">
        <f t="shared" si="8"/>
        <v>3.7246002160277458E-3</v>
      </c>
      <c r="H97" s="23">
        <f t="shared" si="8"/>
        <v>7.3716921018162924E-4</v>
      </c>
      <c r="I97" s="23">
        <f t="shared" si="8"/>
        <v>3.7792735721959389E-2</v>
      </c>
      <c r="J97" s="23">
        <f t="shared" si="8"/>
        <v>2.2305725755303631E-3</v>
      </c>
      <c r="K97" s="23">
        <f t="shared" si="8"/>
        <v>3.8938434052736261E-2</v>
      </c>
      <c r="L97" s="23">
        <f t="shared" si="8"/>
        <v>-5.410061535132174E-2</v>
      </c>
    </row>
    <row r="98" spans="2:12" x14ac:dyDescent="0.25">
      <c r="B98" s="60">
        <f t="shared" si="7"/>
        <v>45323</v>
      </c>
      <c r="C98" s="23">
        <f t="shared" si="8"/>
        <v>2.9555336297384417E-2</v>
      </c>
      <c r="D98" s="23">
        <f t="shared" si="8"/>
        <v>1.2829559781318771E-2</v>
      </c>
      <c r="E98" s="23">
        <f t="shared" si="8"/>
        <v>1.3872064905440046E-2</v>
      </c>
      <c r="F98" s="23">
        <f t="shared" si="8"/>
        <v>1.3730424426843291E-2</v>
      </c>
      <c r="G98" s="23">
        <f t="shared" si="8"/>
        <v>5.5885786162743478E-3</v>
      </c>
      <c r="H98" s="23">
        <f t="shared" si="8"/>
        <v>3.3798278750029401E-2</v>
      </c>
      <c r="I98" s="23">
        <f t="shared" si="8"/>
        <v>2.6546063562945373E-2</v>
      </c>
      <c r="J98" s="23">
        <f t="shared" si="8"/>
        <v>-1.3836509660826529E-2</v>
      </c>
      <c r="K98" s="23">
        <f t="shared" si="8"/>
        <v>-3.9611627544644257E-3</v>
      </c>
      <c r="L98" s="23">
        <f t="shared" si="8"/>
        <v>-1.3227128095692469E-3</v>
      </c>
    </row>
    <row r="99" spans="2:12" x14ac:dyDescent="0.25">
      <c r="B99" s="60">
        <f t="shared" si="7"/>
        <v>45352</v>
      </c>
      <c r="C99" s="23">
        <f t="shared" si="8"/>
        <v>3.0360502981266496E-2</v>
      </c>
      <c r="D99" s="23">
        <f t="shared" si="8"/>
        <v>4.1445140134617649E-3</v>
      </c>
      <c r="E99" s="23">
        <f t="shared" si="8"/>
        <v>5.3415097884123193E-3</v>
      </c>
      <c r="F99" s="23">
        <f t="shared" si="8"/>
        <v>7.1198828409003781E-3</v>
      </c>
      <c r="G99" s="23">
        <f t="shared" si="8"/>
        <v>-8.9580465210591098E-4</v>
      </c>
      <c r="H99" s="23">
        <f t="shared" si="8"/>
        <v>1.9306331174693631E-2</v>
      </c>
      <c r="I99" s="23">
        <f t="shared" si="8"/>
        <v>2.6350655301260462E-2</v>
      </c>
      <c r="J99" s="23">
        <f t="shared" si="8"/>
        <v>1.3915900951389639E-2</v>
      </c>
      <c r="K99" s="23">
        <f t="shared" si="8"/>
        <v>1.8053513262531393E-2</v>
      </c>
      <c r="L99" s="23">
        <f t="shared" si="8"/>
        <v>3.6431857359442911E-2</v>
      </c>
    </row>
    <row r="100" spans="2:12" x14ac:dyDescent="0.25">
      <c r="B100" s="60">
        <f t="shared" si="7"/>
        <v>45383</v>
      </c>
      <c r="C100" s="23">
        <f t="shared" si="8"/>
        <v>1.8068626820033601E-2</v>
      </c>
      <c r="D100" s="23">
        <f t="shared" si="8"/>
        <v>8.7557558984122496E-3</v>
      </c>
      <c r="E100" s="23">
        <f t="shared" si="8"/>
        <v>2.5327549534030859E-2</v>
      </c>
      <c r="F100" s="23">
        <f t="shared" si="8"/>
        <v>2.4997095828596924E-2</v>
      </c>
      <c r="G100" s="23">
        <f t="shared" si="8"/>
        <v>-2.3110678181117079E-2</v>
      </c>
      <c r="H100" s="23">
        <f t="shared" si="8"/>
        <v>2.521219509197338E-2</v>
      </c>
      <c r="I100" s="23">
        <f t="shared" si="8"/>
        <v>8.6112048958398135E-2</v>
      </c>
      <c r="J100" s="23">
        <f t="shared" si="8"/>
        <v>-3.0724028529412403E-3</v>
      </c>
      <c r="K100" s="23">
        <f t="shared" si="8"/>
        <v>1.6532120920867886E-2</v>
      </c>
      <c r="L100" s="23">
        <f t="shared" si="8"/>
        <v>4.413338902209149E-2</v>
      </c>
    </row>
    <row r="101" spans="2:12" ht="15.75" thickBot="1" x14ac:dyDescent="0.3">
      <c r="B101" s="65">
        <f t="shared" si="7"/>
        <v>45413</v>
      </c>
      <c r="C101" s="67">
        <f t="shared" si="8"/>
        <v>-1.1995783367948834E-2</v>
      </c>
      <c r="D101" s="67">
        <f t="shared" si="8"/>
        <v>-9.8574989204357269E-3</v>
      </c>
      <c r="E101" s="67">
        <f t="shared" si="8"/>
        <v>-3.3516259906705551E-2</v>
      </c>
      <c r="F101" s="67">
        <f t="shared" si="8"/>
        <v>-1.6493048058899368E-2</v>
      </c>
      <c r="G101" s="67">
        <f t="shared" si="8"/>
        <v>-1.5573298138969707E-2</v>
      </c>
      <c r="H101" s="67">
        <f t="shared" si="8"/>
        <v>-2.18020098045116E-2</v>
      </c>
      <c r="I101" s="67">
        <f t="shared" si="8"/>
        <v>-5.4305228957999191E-2</v>
      </c>
      <c r="J101" s="67">
        <f t="shared" si="8"/>
        <v>-4.1723744753368319E-3</v>
      </c>
      <c r="K101" s="67">
        <f t="shared" si="8"/>
        <v>-2.2493700942088982E-3</v>
      </c>
      <c r="L101" s="67">
        <f t="shared" si="8"/>
        <v>3.2747225615483024E-2</v>
      </c>
    </row>
    <row r="102" spans="2:12" ht="16.5" thickTop="1" thickBot="1" x14ac:dyDescent="0.3">
      <c r="C102" s="68"/>
      <c r="D102" s="68"/>
      <c r="E102" s="68"/>
      <c r="F102" s="68"/>
      <c r="G102" s="68"/>
      <c r="H102" s="68"/>
      <c r="I102" s="68"/>
      <c r="J102" s="68"/>
      <c r="K102" s="68"/>
      <c r="L102" s="68"/>
    </row>
    <row r="103" spans="2:12" ht="15.75" thickBot="1" x14ac:dyDescent="0.3">
      <c r="B103" s="69" t="s">
        <v>56</v>
      </c>
      <c r="C103" s="61">
        <f>AVERAGE(C96:C101)</f>
        <v>1.8788535883597541E-3</v>
      </c>
      <c r="D103" s="61">
        <f t="shared" ref="D103:L103" si="9">AVERAGE(D96:D101)</f>
        <v>-1.7800776178116822E-4</v>
      </c>
      <c r="E103" s="61">
        <f t="shared" si="9"/>
        <v>-4.9977805933604982E-3</v>
      </c>
      <c r="F103" s="61">
        <f t="shared" si="9"/>
        <v>6.3850944127306977E-3</v>
      </c>
      <c r="G103" s="61">
        <f t="shared" si="9"/>
        <v>-3.3290074378157127E-3</v>
      </c>
      <c r="H103" s="61">
        <f t="shared" si="9"/>
        <v>8.1223307881495618E-3</v>
      </c>
      <c r="I103" s="61">
        <f t="shared" si="9"/>
        <v>-1.8699010492354052E-3</v>
      </c>
      <c r="J103" s="61">
        <f t="shared" si="9"/>
        <v>-1.754852570560704E-3</v>
      </c>
      <c r="K103" s="61">
        <f t="shared" si="9"/>
        <v>9.2593817795658413E-3</v>
      </c>
      <c r="L103" s="62">
        <f t="shared" si="9"/>
        <v>7.6729083208286102E-3</v>
      </c>
    </row>
  </sheetData>
  <mergeCells count="2">
    <mergeCell ref="A62:D62"/>
    <mergeCell ref="A69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1C6-ECD8-4C63-82AB-576A97D542D3}">
  <dimension ref="A1:O93"/>
  <sheetViews>
    <sheetView topLeftCell="A51" workbookViewId="0">
      <selection activeCell="P70" sqref="P70"/>
    </sheetView>
  </sheetViews>
  <sheetFormatPr defaultRowHeight="15" x14ac:dyDescent="0.25"/>
  <sheetData>
    <row r="1" spans="1:15" ht="15.75" thickBot="1" x14ac:dyDescent="0.3">
      <c r="A1" s="21" t="s">
        <v>35</v>
      </c>
      <c r="B1" s="35" t="s">
        <v>36</v>
      </c>
      <c r="C1" s="33" t="str">
        <f>CONCATENATE(sectorReturns!B1,"-","RF")</f>
        <v>VAW-RF</v>
      </c>
      <c r="D1" s="33" t="str">
        <f>CONCATENATE(sectorReturns!C1,"-","RF")</f>
        <v>VDC-RF</v>
      </c>
      <c r="E1" s="33" t="str">
        <f>CONCATENATE(sectorReturns!D1,"-","RF")</f>
        <v>VCR-RF</v>
      </c>
      <c r="F1" s="33" t="str">
        <f>CONCATENATE(sectorReturns!E1,"-","RF")</f>
        <v>VFH-RF</v>
      </c>
      <c r="G1" s="33" t="str">
        <f>CONCATENATE(sectorReturns!F1,"-","RF")</f>
        <v>VHT-RF</v>
      </c>
      <c r="H1" s="33" t="str">
        <f>CONCATENATE(sectorReturns!G1,"-","RF")</f>
        <v>VIS-RF</v>
      </c>
      <c r="I1" s="33" t="str">
        <f>CONCATENATE(sectorReturns!H1,"-","RF")</f>
        <v>VDE-RF</v>
      </c>
      <c r="J1" s="33" t="str">
        <f>CONCATENATE(sectorReturns!I1,"-","RF")</f>
        <v>VGT-RF</v>
      </c>
      <c r="K1" s="33" t="str">
        <f>CONCATENATE(sectorReturns!J1,"-","RF")</f>
        <v>VOX-RF</v>
      </c>
      <c r="L1" s="33" t="str">
        <f>CONCATENATE(sectorReturns!K1,"-","RF")</f>
        <v>VPU-RF</v>
      </c>
      <c r="N1" s="26" t="s">
        <v>39</v>
      </c>
      <c r="O1" s="34" t="s">
        <v>44</v>
      </c>
    </row>
    <row r="2" spans="1:15" x14ac:dyDescent="0.25">
      <c r="A2" s="22">
        <f>ffFactors!E2</f>
        <v>2.0299999999999999E-2</v>
      </c>
      <c r="C2" s="24">
        <f>sectorReturns!B2-sectorCAPM!$A2</f>
        <v>-2.0003602305129171E-2</v>
      </c>
      <c r="D2" s="24">
        <f>sectorReturns!C2-sectorCAPM!$A2</f>
        <v>9.898636516954027E-3</v>
      </c>
      <c r="E2" s="24">
        <f>sectorReturns!D2-sectorCAPM!$A2</f>
        <v>-6.2320026353297406E-3</v>
      </c>
      <c r="F2" s="24">
        <f>sectorReturns!E2-sectorCAPM!$A2</f>
        <v>1.2197359981298957E-2</v>
      </c>
      <c r="G2" s="24">
        <f>sectorReturns!F2-sectorCAPM!$A2</f>
        <v>-2.6796371932606776E-2</v>
      </c>
      <c r="H2" s="24">
        <f>sectorReturns!G2-sectorCAPM!$A2</f>
        <v>-9.107071121824073E-3</v>
      </c>
      <c r="I2" s="24">
        <f>sectorReturns!H2-sectorCAPM!$A2</f>
        <v>-3.6574615246503309E-2</v>
      </c>
      <c r="J2" s="24">
        <f>sectorReturns!I2-sectorCAPM!$A2</f>
        <v>1.7460423899141139E-2</v>
      </c>
      <c r="K2" s="24">
        <f>sectorReturns!J2-sectorCAPM!$A2</f>
        <v>1.5343092189671302E-2</v>
      </c>
      <c r="L2" s="24">
        <f>sectorReturns!K2-sectorCAPM!$A2</f>
        <v>-1.5179106770732087E-2</v>
      </c>
      <c r="N2" s="25">
        <v>1</v>
      </c>
      <c r="O2" s="24">
        <f>ffFactors!B2</f>
        <v>-7.9277601434679951E-3</v>
      </c>
    </row>
    <row r="3" spans="1:15" x14ac:dyDescent="0.25">
      <c r="A3" s="22">
        <f>ffFactors!E3</f>
        <v>1.933E-2</v>
      </c>
      <c r="C3" s="23">
        <f>sectorReturns!B3-sectorCAPM!$A3</f>
        <v>-5.8102206852027036E-2</v>
      </c>
      <c r="D3" s="23">
        <f>sectorReturns!C3-sectorCAPM!$A3</f>
        <v>-3.4977404707529011E-3</v>
      </c>
      <c r="E3" s="23">
        <f>sectorReturns!D3-sectorCAPM!$A3</f>
        <v>-3.6840701563181234E-2</v>
      </c>
      <c r="F3" s="23">
        <f>sectorReturns!E3-sectorCAPM!$A3</f>
        <v>-7.2332442660777346E-2</v>
      </c>
      <c r="G3" s="23">
        <f>sectorReturns!F3-sectorCAPM!$A3</f>
        <v>-3.1166379776430241E-2</v>
      </c>
      <c r="H3" s="23">
        <f>sectorReturns!G3-sectorCAPM!$A3</f>
        <v>-5.078654083214347E-2</v>
      </c>
      <c r="I3" s="23">
        <f>sectorReturns!H3-sectorCAPM!$A3</f>
        <v>-0.1105029305062914</v>
      </c>
      <c r="J3" s="23">
        <f>sectorReturns!I3-sectorCAPM!$A3</f>
        <v>-4.1511512677787465E-2</v>
      </c>
      <c r="K3" s="23">
        <f>sectorReturns!J3-sectorCAPM!$A3</f>
        <v>-4.7494533960141791E-2</v>
      </c>
      <c r="L3" s="23">
        <f>sectorReturns!K3-sectorCAPM!$A3</f>
        <v>2.7861570611410869E-2</v>
      </c>
      <c r="N3" s="13">
        <v>1</v>
      </c>
      <c r="O3" s="23">
        <f>ffFactors!B3</f>
        <v>-3.4994258494561982E-2</v>
      </c>
    </row>
    <row r="4" spans="1:15" x14ac:dyDescent="0.25">
      <c r="A4" s="22">
        <f>ffFactors!E4</f>
        <v>1.77E-2</v>
      </c>
      <c r="C4" s="23">
        <f>sectorReturns!B4-sectorCAPM!$A4</f>
        <v>1.2013776372181231E-2</v>
      </c>
      <c r="D4" s="23">
        <f>sectorReturns!C4-sectorCAPM!$A4</f>
        <v>-5.7485318939602403E-3</v>
      </c>
      <c r="E4" s="23">
        <f>sectorReturns!D4-sectorCAPM!$A4</f>
        <v>-7.6562421970173787E-3</v>
      </c>
      <c r="F4" s="23">
        <f>sectorReturns!E4-sectorCAPM!$A4</f>
        <v>2.2527262884097385E-2</v>
      </c>
      <c r="G4" s="23">
        <f>sectorReturns!F4-sectorCAPM!$A4</f>
        <v>-2.9380064893518722E-2</v>
      </c>
      <c r="H4" s="23">
        <f>sectorReturns!G4-sectorCAPM!$A4</f>
        <v>7.8865015003901535E-3</v>
      </c>
      <c r="I4" s="23">
        <f>sectorReturns!H4-sectorCAPM!$A4</f>
        <v>1.1958639452819501E-2</v>
      </c>
      <c r="J4" s="23">
        <f>sectorReturns!I4-sectorCAPM!$A4</f>
        <v>-8.425015620305551E-3</v>
      </c>
      <c r="K4" s="23">
        <f>sectorReturns!J4-sectorCAPM!$A4</f>
        <v>-2.3106653977421086E-2</v>
      </c>
      <c r="L4" s="23">
        <f>sectorReturns!K4-sectorCAPM!$A4</f>
        <v>1.4774408621006291E-2</v>
      </c>
      <c r="N4" s="13">
        <v>1</v>
      </c>
      <c r="O4" s="23">
        <f>ffFactors!B4</f>
        <v>3.8713376568254021E-3</v>
      </c>
    </row>
    <row r="5" spans="1:15" x14ac:dyDescent="0.25">
      <c r="A5" s="22">
        <f>ffFactors!E5</f>
        <v>1.498E-2</v>
      </c>
      <c r="C5" s="23">
        <f>sectorReturns!B5-sectorCAPM!$A5</f>
        <v>-6.0156323411910684E-3</v>
      </c>
      <c r="D5" s="23">
        <f>sectorReturns!C5-sectorCAPM!$A5</f>
        <v>-1.259346814357528E-2</v>
      </c>
      <c r="E5" s="23">
        <f>sectorReturns!D5-sectorCAPM!$A5</f>
        <v>-4.6341033104968753E-3</v>
      </c>
      <c r="F5" s="23">
        <f>sectorReturns!E5-sectorCAPM!$A5</f>
        <v>1.1749535399639348E-2</v>
      </c>
      <c r="G5" s="23">
        <f>sectorReturns!F5-sectorCAPM!$A5</f>
        <v>3.5487816900807094E-2</v>
      </c>
      <c r="H5" s="23">
        <f>sectorReturns!G5-sectorCAPM!$A5</f>
        <v>3.575030534070333E-3</v>
      </c>
      <c r="I5" s="23">
        <f>sectorReturns!H5-sectorCAPM!$A5</f>
        <v>-3.3183039895092019E-2</v>
      </c>
      <c r="J5" s="23">
        <f>sectorReturns!I5-sectorCAPM!$A5</f>
        <v>2.5715643278272811E-2</v>
      </c>
      <c r="K5" s="23">
        <f>sectorReturns!J5-sectorCAPM!$A5</f>
        <v>1.7337218842621148E-2</v>
      </c>
      <c r="L5" s="23">
        <f>sectorReturns!K5-sectorCAPM!$A5</f>
        <v>-1.6086647669012598E-2</v>
      </c>
      <c r="N5" s="13">
        <v>1</v>
      </c>
      <c r="O5" s="23">
        <f>ffFactors!B5</f>
        <v>-7.7756481649070026E-3</v>
      </c>
    </row>
    <row r="6" spans="1:15" x14ac:dyDescent="0.25">
      <c r="A6" s="22">
        <f>ffFactors!E6</f>
        <v>1.54E-2</v>
      </c>
      <c r="C6" s="23">
        <f>sectorReturns!B6-sectorCAPM!$A6</f>
        <v>1.6250137691016308E-2</v>
      </c>
      <c r="D6" s="23">
        <f>sectorReturns!C6-sectorCAPM!$A6</f>
        <v>-9.3867476320629896E-4</v>
      </c>
      <c r="E6" s="23">
        <f>sectorReturns!D6-sectorCAPM!$A6</f>
        <v>3.0615102754774637E-3</v>
      </c>
      <c r="F6" s="23">
        <f>sectorReturns!E6-sectorCAPM!$A6</f>
        <v>3.2836561711586859E-2</v>
      </c>
      <c r="G6" s="23">
        <f>sectorReturns!F6-sectorCAPM!$A6</f>
        <v>4.409232787223441E-2</v>
      </c>
      <c r="H6" s="23">
        <f>sectorReturns!G6-sectorCAPM!$A6</f>
        <v>2.6588228223185736E-2</v>
      </c>
      <c r="I6" s="23">
        <f>sectorReturns!H6-sectorCAPM!$A6</f>
        <v>-4.6639829629226467E-3</v>
      </c>
      <c r="J6" s="23">
        <f>sectorReturns!I6-sectorCAPM!$A6</f>
        <v>3.9029511444134815E-2</v>
      </c>
      <c r="K6" s="23">
        <f>sectorReturns!J6-sectorCAPM!$A6</f>
        <v>1.6016176945906898E-2</v>
      </c>
      <c r="L6" s="23">
        <f>sectorReturns!K6-sectorCAPM!$A6</f>
        <v>-3.5401058280632371E-2</v>
      </c>
      <c r="N6" s="13">
        <v>1</v>
      </c>
      <c r="O6" s="23">
        <f>ffFactors!B6</f>
        <v>2.3219161735852614E-2</v>
      </c>
    </row>
    <row r="7" spans="1:15" x14ac:dyDescent="0.25">
      <c r="A7" s="22">
        <f>ffFactors!E7</f>
        <v>1.5049999999999999E-2</v>
      </c>
      <c r="C7" s="23">
        <f>sectorReturns!B7-sectorCAPM!$A7</f>
        <v>8.9420783160452811E-3</v>
      </c>
      <c r="D7" s="23">
        <f>sectorReturns!C7-sectorCAPM!$A7</f>
        <v>4.3049714647094822E-3</v>
      </c>
      <c r="E7" s="23">
        <f>sectorReturns!D7-sectorCAPM!$A7</f>
        <v>1.0067426234641E-2</v>
      </c>
      <c r="F7" s="23">
        <f>sectorReturns!E7-sectorCAPM!$A7</f>
        <v>2.4059891849593593E-3</v>
      </c>
      <c r="G7" s="23">
        <f>sectorReturns!F7-sectorCAPM!$A7</f>
        <v>1.2819875636688216E-2</v>
      </c>
      <c r="H7" s="23">
        <f>sectorReturns!G7-sectorCAPM!$A7</f>
        <v>-1.8617618951055955E-2</v>
      </c>
      <c r="I7" s="23">
        <f>sectorReturns!H7-sectorCAPM!$A7</f>
        <v>4.4355912151881047E-2</v>
      </c>
      <c r="J7" s="23">
        <f>sectorReturns!I7-sectorCAPM!$A7</f>
        <v>2.1128777350360804E-2</v>
      </c>
      <c r="K7" s="23">
        <f>sectorReturns!J7-sectorCAPM!$A7</f>
        <v>4.0822226762054371E-3</v>
      </c>
      <c r="L7" s="23">
        <f>sectorReturns!K7-sectorCAPM!$A7</f>
        <v>8.315563100582608E-3</v>
      </c>
      <c r="N7" s="13">
        <v>1</v>
      </c>
      <c r="O7" s="23">
        <f>ffFactors!B7</f>
        <v>1.4616059146092489E-3</v>
      </c>
    </row>
    <row r="8" spans="1:15" x14ac:dyDescent="0.25">
      <c r="A8" s="22">
        <f>ffFactors!E8</f>
        <v>1.5100000000000001E-2</v>
      </c>
      <c r="C8" s="23">
        <f>sectorReturns!B8-sectorCAPM!$A8</f>
        <v>-7.7242774836118702E-2</v>
      </c>
      <c r="D8" s="23">
        <f>sectorReturns!C8-sectorCAPM!$A8</f>
        <v>-1.3665029482183884E-2</v>
      </c>
      <c r="E8" s="23">
        <f>sectorReturns!D8-sectorCAPM!$A8</f>
        <v>9.0036566245562701E-4</v>
      </c>
      <c r="F8" s="23">
        <f>sectorReturns!E8-sectorCAPM!$A8</f>
        <v>-3.3275686192725161E-2</v>
      </c>
      <c r="G8" s="23">
        <f>sectorReturns!F8-sectorCAPM!$A8</f>
        <v>-3.6590556793650246E-2</v>
      </c>
      <c r="H8" s="23">
        <f>sectorReturns!G8-sectorCAPM!$A8</f>
        <v>-1.6721858575927173E-2</v>
      </c>
      <c r="I8" s="23">
        <f>sectorReturns!H8-sectorCAPM!$A8</f>
        <v>-0.13112037603131449</v>
      </c>
      <c r="J8" s="23">
        <f>sectorReturns!I8-sectorCAPM!$A8</f>
        <v>2.5024574355152568E-2</v>
      </c>
      <c r="K8" s="23">
        <f>sectorReturns!J8-sectorCAPM!$A8</f>
        <v>-5.8695840994733833E-3</v>
      </c>
      <c r="L8" s="23">
        <f>sectorReturns!K8-sectorCAPM!$A8</f>
        <v>5.1383839114669413E-2</v>
      </c>
      <c r="N8" s="13">
        <v>1</v>
      </c>
      <c r="O8" s="23">
        <f>ffFactors!B8</f>
        <v>-2.1495058181077196E-2</v>
      </c>
    </row>
    <row r="9" spans="1:15" x14ac:dyDescent="0.25">
      <c r="A9" s="22">
        <f>ffFactors!E9</f>
        <v>1.23E-2</v>
      </c>
      <c r="C9" s="23">
        <f>sectorReturns!B9-sectorCAPM!$A9</f>
        <v>-0.10682097357581695</v>
      </c>
      <c r="D9" s="23">
        <f>sectorReturns!C9-sectorCAPM!$A9</f>
        <v>-9.6978521760084341E-2</v>
      </c>
      <c r="E9" s="23">
        <f>sectorReturns!D9-sectorCAPM!$A9</f>
        <v>-9.1096267371853196E-2</v>
      </c>
      <c r="F9" s="23">
        <f>sectorReturns!E9-sectorCAPM!$A9</f>
        <v>-0.13110794208156365</v>
      </c>
      <c r="G9" s="23">
        <f>sectorReturns!F9-sectorCAPM!$A9</f>
        <v>-7.669968399439657E-2</v>
      </c>
      <c r="H9" s="23">
        <f>sectorReturns!G9-sectorCAPM!$A9</f>
        <v>-0.10930512216047432</v>
      </c>
      <c r="I9" s="23">
        <f>sectorReturns!H9-sectorCAPM!$A9</f>
        <v>-0.17415615071273255</v>
      </c>
      <c r="J9" s="23">
        <f>sectorReturns!I9-sectorCAPM!$A9</f>
        <v>-8.7994881909357475E-2</v>
      </c>
      <c r="K9" s="23">
        <f>sectorReturns!J9-sectorCAPM!$A9</f>
        <v>-7.0236884602183344E-2</v>
      </c>
      <c r="L9" s="23">
        <f>sectorReturns!K9-sectorCAPM!$A9</f>
        <v>-0.11751418844958503</v>
      </c>
      <c r="N9" s="13">
        <v>1</v>
      </c>
      <c r="O9" s="23">
        <f>ffFactors!B9</f>
        <v>-0.11568784800998659</v>
      </c>
    </row>
    <row r="10" spans="1:15" x14ac:dyDescent="0.25">
      <c r="A10" s="22">
        <f>ffFactors!E10</f>
        <v>2.9999999999999997E-4</v>
      </c>
      <c r="C10" s="23">
        <f>sectorReturns!B10-sectorCAPM!$A10</f>
        <v>-0.17054672606219315</v>
      </c>
      <c r="D10" s="23">
        <f>sectorReturns!C10-sectorCAPM!$A10</f>
        <v>-6.7093896688697932E-2</v>
      </c>
      <c r="E10" s="23">
        <f>sectorReturns!D10-sectorCAPM!$A10</f>
        <v>-0.19860334019797868</v>
      </c>
      <c r="F10" s="23">
        <f>sectorReturns!E10-sectorCAPM!$A10</f>
        <v>-0.2652997157046465</v>
      </c>
      <c r="G10" s="23">
        <f>sectorReturns!F10-sectorCAPM!$A10</f>
        <v>-5.4211593278146529E-2</v>
      </c>
      <c r="H10" s="23">
        <f>sectorReturns!G10-sectorCAPM!$A10</f>
        <v>-0.23011164737370615</v>
      </c>
      <c r="I10" s="23">
        <f>sectorReturns!H10-sectorCAPM!$A10</f>
        <v>-0.46994365098521146</v>
      </c>
      <c r="J10" s="23">
        <f>sectorReturns!I10-sectorCAPM!$A10</f>
        <v>-0.10653310419347824</v>
      </c>
      <c r="K10" s="23">
        <f>sectorReturns!J10-sectorCAPM!$A10</f>
        <v>-0.15796972102739279</v>
      </c>
      <c r="L10" s="23">
        <f>sectorReturns!K10-sectorCAPM!$A10</f>
        <v>-0.11288454522910121</v>
      </c>
      <c r="N10" s="13">
        <v>1</v>
      </c>
      <c r="O10" s="23">
        <f>ffFactors!B10</f>
        <v>-0.14696534245485177</v>
      </c>
    </row>
    <row r="11" spans="1:15" x14ac:dyDescent="0.25">
      <c r="A11" s="22">
        <f>ffFactors!E11</f>
        <v>8.9999999999999998E-4</v>
      </c>
      <c r="C11" s="23">
        <f>sectorReturns!B11-sectorCAPM!$A11</f>
        <v>0.14681715797651412</v>
      </c>
      <c r="D11" s="23">
        <f>sectorReturns!C11-sectorCAPM!$A11</f>
        <v>7.4322037140236816E-2</v>
      </c>
      <c r="E11" s="23">
        <f>sectorReturns!D11-sectorCAPM!$A11</f>
        <v>0.19960427009699655</v>
      </c>
      <c r="F11" s="23">
        <f>sectorReturns!E11-sectorCAPM!$A11</f>
        <v>0.10128648098525397</v>
      </c>
      <c r="G11" s="23">
        <f>sectorReturns!F11-sectorCAPM!$A11</f>
        <v>0.12782204241117531</v>
      </c>
      <c r="H11" s="23">
        <f>sectorReturns!G11-sectorCAPM!$A11</f>
        <v>9.5068775353355381E-2</v>
      </c>
      <c r="I11" s="23">
        <f>sectorReturns!H11-sectorCAPM!$A11</f>
        <v>0.2933507647048918</v>
      </c>
      <c r="J11" s="23">
        <f>sectorReturns!I11-sectorCAPM!$A11</f>
        <v>0.13579478793446087</v>
      </c>
      <c r="K11" s="23">
        <f>sectorReturns!J11-sectorCAPM!$A11</f>
        <v>0.13592445803661146</v>
      </c>
      <c r="L11" s="23">
        <f>sectorReturns!K11-sectorCAPM!$A11</f>
        <v>3.7230292812048427E-2</v>
      </c>
      <c r="N11" s="13">
        <v>1</v>
      </c>
      <c r="O11" s="23">
        <f>ffFactors!B11</f>
        <v>0.1059398188208264</v>
      </c>
    </row>
    <row r="12" spans="1:15" x14ac:dyDescent="0.25">
      <c r="A12" s="22">
        <f>ffFactors!E12</f>
        <v>1.2800000000000001E-3</v>
      </c>
      <c r="C12" s="23">
        <f>sectorReturns!B12-sectorCAPM!$A12</f>
        <v>6.858359751553475E-2</v>
      </c>
      <c r="D12" s="23">
        <f>sectorReturns!C12-sectorCAPM!$A12</f>
        <v>1.9850798184841312E-2</v>
      </c>
      <c r="E12" s="23">
        <f>sectorReturns!D12-sectorCAPM!$A12</f>
        <v>6.8983530327792433E-2</v>
      </c>
      <c r="F12" s="23">
        <f>sectorReturns!E12-sectorCAPM!$A12</f>
        <v>2.7159510258952503E-2</v>
      </c>
      <c r="G12" s="23">
        <f>sectorReturns!F12-sectorCAPM!$A12</f>
        <v>4.1319211330756889E-2</v>
      </c>
      <c r="H12" s="23">
        <f>sectorReturns!G12-sectorCAPM!$A12</f>
        <v>5.6466818951297688E-2</v>
      </c>
      <c r="I12" s="23">
        <f>sectorReturns!H12-sectorCAPM!$A12</f>
        <v>1.5206990526718766E-2</v>
      </c>
      <c r="J12" s="23">
        <f>sectorReturns!I12-sectorCAPM!$A12</f>
        <v>7.4417564747003589E-2</v>
      </c>
      <c r="K12" s="23">
        <f>sectorReturns!J12-sectorCAPM!$A12</f>
        <v>6.5622216135322917E-2</v>
      </c>
      <c r="L12" s="23">
        <f>sectorReturns!K12-sectorCAPM!$A12</f>
        <v>4.0879059881649679E-2</v>
      </c>
      <c r="N12" s="13">
        <v>1</v>
      </c>
      <c r="O12" s="23">
        <f>ffFactors!B12</f>
        <v>4.3781776761398467E-2</v>
      </c>
    </row>
    <row r="13" spans="1:15" x14ac:dyDescent="0.25">
      <c r="A13" s="22">
        <f>ffFactors!E13</f>
        <v>1.3500000000000001E-3</v>
      </c>
      <c r="C13" s="23">
        <f>sectorReturns!B13-sectorCAPM!$A13</f>
        <v>1.2337478187402145E-2</v>
      </c>
      <c r="D13" s="23">
        <f>sectorReturns!C13-sectorCAPM!$A13</f>
        <v>-1.1725912239424921E-2</v>
      </c>
      <c r="E13" s="23">
        <f>sectorReturns!D13-sectorCAPM!$A13</f>
        <v>4.9311879425157502E-2</v>
      </c>
      <c r="F13" s="23">
        <f>sectorReturns!E13-sectorCAPM!$A13</f>
        <v>-5.188826013086025E-3</v>
      </c>
      <c r="G13" s="23">
        <f>sectorReturns!F13-sectorCAPM!$A13</f>
        <v>-2.1747671484250913E-2</v>
      </c>
      <c r="H13" s="23">
        <f>sectorReturns!G13-sectorCAPM!$A13</f>
        <v>1.3851267925048557E-2</v>
      </c>
      <c r="I13" s="23">
        <f>sectorReturns!H13-sectorCAPM!$A13</f>
        <v>-2.2399301066667061E-2</v>
      </c>
      <c r="J13" s="23">
        <f>sectorReturns!I13-sectorCAPM!$A13</f>
        <v>6.4186452431323843E-2</v>
      </c>
      <c r="K13" s="23">
        <f>sectorReturns!J13-sectorCAPM!$A13</f>
        <v>-2.9609903170169814E-3</v>
      </c>
      <c r="L13" s="23">
        <f>sectorReturns!K13-sectorCAPM!$A13</f>
        <v>-6.1141999516781322E-2</v>
      </c>
      <c r="N13" s="13">
        <v>1</v>
      </c>
      <c r="O13" s="23">
        <f>ffFactors!B13</f>
        <v>1.458348418974198E-2</v>
      </c>
    </row>
    <row r="14" spans="1:15" x14ac:dyDescent="0.25">
      <c r="A14" s="22">
        <f>ffFactors!E14</f>
        <v>8.3000000000000001E-4</v>
      </c>
      <c r="C14" s="23">
        <f>sectorReturns!B14-sectorCAPM!$A14</f>
        <v>7.1623260025704835E-2</v>
      </c>
      <c r="D14" s="23">
        <f>sectorReturns!C14-sectorCAPM!$A14</f>
        <v>7.4491444135125373E-2</v>
      </c>
      <c r="E14" s="23">
        <f>sectorReturns!D14-sectorCAPM!$A14</f>
        <v>9.0034720924126108E-2</v>
      </c>
      <c r="F14" s="23">
        <f>sectorReturns!E14-sectorCAPM!$A14</f>
        <v>3.5591013191812328E-2</v>
      </c>
      <c r="G14" s="23">
        <f>sectorReturns!F14-sectorCAPM!$A14</f>
        <v>5.3887790717991754E-2</v>
      </c>
      <c r="H14" s="23">
        <f>sectorReturns!G14-sectorCAPM!$A14</f>
        <v>4.6863050637801461E-2</v>
      </c>
      <c r="I14" s="23">
        <f>sectorReturns!H14-sectorCAPM!$A14</f>
        <v>-3.1463788114886412E-2</v>
      </c>
      <c r="J14" s="23">
        <f>sectorReturns!I14-sectorCAPM!$A14</f>
        <v>5.9367618235172691E-2</v>
      </c>
      <c r="K14" s="23">
        <f>sectorReturns!J14-sectorCAPM!$A14</f>
        <v>7.2906170556601757E-2</v>
      </c>
      <c r="L14" s="23">
        <f>sectorReturns!K14-sectorCAPM!$A14</f>
        <v>7.9083560237073761E-2</v>
      </c>
      <c r="N14" s="13">
        <v>1</v>
      </c>
      <c r="O14" s="23">
        <f>ffFactors!B14</f>
        <v>2.6872689135789257E-2</v>
      </c>
    </row>
    <row r="15" spans="1:15" x14ac:dyDescent="0.25">
      <c r="A15" s="22">
        <f>ffFactors!E15</f>
        <v>9.5E-4</v>
      </c>
      <c r="C15" s="23">
        <f>sectorReturns!B15-sectorCAPM!$A15</f>
        <v>4.3110545585577149E-2</v>
      </c>
      <c r="D15" s="23">
        <f>sectorReturns!C15-sectorCAPM!$A15</f>
        <v>4.4469255622567476E-2</v>
      </c>
      <c r="E15" s="23">
        <f>sectorReturns!D15-sectorCAPM!$A15</f>
        <v>0.12080307778047947</v>
      </c>
      <c r="F15" s="23">
        <f>sectorReturns!E15-sectorCAPM!$A15</f>
        <v>3.7022929475923262E-2</v>
      </c>
      <c r="G15" s="23">
        <f>sectorReturns!F15-sectorCAPM!$A15</f>
        <v>2.2359031589469659E-2</v>
      </c>
      <c r="H15" s="23">
        <f>sectorReturns!G15-sectorCAPM!$A15</f>
        <v>7.833295490216742E-2</v>
      </c>
      <c r="I15" s="23">
        <f>sectorReturns!H15-sectorCAPM!$A15</f>
        <v>-7.1945526376849056E-3</v>
      </c>
      <c r="J15" s="23">
        <f>sectorReturns!I15-sectorCAPM!$A15</f>
        <v>0.10463064229536921</v>
      </c>
      <c r="K15" s="23">
        <f>sectorReturns!J15-sectorCAPM!$A15</f>
        <v>7.6826645434281665E-2</v>
      </c>
      <c r="L15" s="23">
        <f>sectorReturns!K15-sectorCAPM!$A15</f>
        <v>-2.668934346282174E-2</v>
      </c>
      <c r="N15" s="13">
        <v>1</v>
      </c>
      <c r="O15" s="23">
        <f>ffFactors!B15</f>
        <v>7.2524986143339756E-2</v>
      </c>
    </row>
    <row r="16" spans="1:15" x14ac:dyDescent="0.25">
      <c r="A16" s="22">
        <f>ffFactors!E16</f>
        <v>8.4999999999999995E-4</v>
      </c>
      <c r="C16" s="23">
        <f>sectorReturns!B16-sectorCAPM!$A16</f>
        <v>-2.1861498590474487E-3</v>
      </c>
      <c r="D16" s="23">
        <f>sectorReturns!C16-sectorCAPM!$A16</f>
        <v>-2.4861536134202614E-2</v>
      </c>
      <c r="E16" s="23">
        <f>sectorReturns!D16-sectorCAPM!$A16</f>
        <v>-5.1055895326284698E-2</v>
      </c>
      <c r="F16" s="23">
        <f>sectorReturns!E16-sectorCAPM!$A16</f>
        <v>-4.5807127286852718E-2</v>
      </c>
      <c r="G16" s="23">
        <f>sectorReturns!F16-sectorCAPM!$A16</f>
        <v>-1.7716491890048713E-2</v>
      </c>
      <c r="H16" s="23">
        <f>sectorReturns!G16-sectorCAPM!$A16</f>
        <v>-1.5728270380981953E-2</v>
      </c>
      <c r="I16" s="23">
        <f>sectorReturns!H16-sectorCAPM!$A16</f>
        <v>-0.17315733986450743</v>
      </c>
      <c r="J16" s="23">
        <f>sectorReturns!I16-sectorCAPM!$A16</f>
        <v>-5.3082057297145706E-2</v>
      </c>
      <c r="K16" s="23">
        <f>sectorReturns!J16-sectorCAPM!$A16</f>
        <v>-5.9098624360845002E-2</v>
      </c>
      <c r="L16" s="23">
        <f>sectorReturns!K16-sectorCAPM!$A16</f>
        <v>-2.0112598729318202E-3</v>
      </c>
      <c r="N16" s="13">
        <v>1</v>
      </c>
      <c r="O16" s="23">
        <f>ffFactors!B16</f>
        <v>-2.2812937749618966E-2</v>
      </c>
    </row>
    <row r="17" spans="1:15" x14ac:dyDescent="0.25">
      <c r="A17" s="22">
        <f>ffFactors!E17</f>
        <v>8.3000000000000001E-4</v>
      </c>
      <c r="C17" s="23">
        <f>sectorReturns!B17-sectorCAPM!$A17</f>
        <v>6.9205109790450416E-3</v>
      </c>
      <c r="D17" s="23">
        <f>sectorReturns!C17-sectorCAPM!$A17</f>
        <v>-1.9298191115051901E-2</v>
      </c>
      <c r="E17" s="23">
        <f>sectorReturns!D17-sectorCAPM!$A17</f>
        <v>-8.2495980401437411E-3</v>
      </c>
      <c r="F17" s="23">
        <f>sectorReturns!E17-sectorCAPM!$A17</f>
        <v>1.2641332876501911E-2</v>
      </c>
      <c r="G17" s="23">
        <f>sectorReturns!F17-sectorCAPM!$A17</f>
        <v>-2.6752705353747311E-2</v>
      </c>
      <c r="H17" s="23">
        <f>sectorReturns!G17-sectorCAPM!$A17</f>
        <v>-7.9648034280617661E-3</v>
      </c>
      <c r="I17" s="23">
        <f>sectorReturns!H17-sectorCAPM!$A17</f>
        <v>-2.3416128533639207E-2</v>
      </c>
      <c r="J17" s="23">
        <f>sectorReturns!I17-sectorCAPM!$A17</f>
        <v>-4.2669480583733259E-2</v>
      </c>
      <c r="K17" s="23">
        <f>sectorReturns!J17-sectorCAPM!$A17</f>
        <v>9.0263545583198872E-3</v>
      </c>
      <c r="L17" s="23">
        <f>sectorReturns!K17-sectorCAPM!$A17</f>
        <v>5.386083856031771E-2</v>
      </c>
      <c r="N17" s="13">
        <v>1</v>
      </c>
      <c r="O17" s="23">
        <f>ffFactors!B17</f>
        <v>-4.4305867420493632E-2</v>
      </c>
    </row>
    <row r="18" spans="1:15" x14ac:dyDescent="0.25">
      <c r="A18" s="22">
        <f>ffFactors!E18</f>
        <v>7.5000000000000002E-4</v>
      </c>
      <c r="C18" s="23">
        <f>sectorReturns!B18-sectorCAPM!$A18</f>
        <v>0.11878372045380246</v>
      </c>
      <c r="D18" s="23">
        <f>sectorReturns!C18-sectorCAPM!$A18</f>
        <v>7.5330875021706115E-2</v>
      </c>
      <c r="E18" s="23">
        <f>sectorReturns!D18-sectorCAPM!$A18</f>
        <v>0.13136213245964648</v>
      </c>
      <c r="F18" s="23">
        <f>sectorReturns!E18-sectorCAPM!$A18</f>
        <v>0.15087678964091469</v>
      </c>
      <c r="G18" s="23">
        <f>sectorReturns!F18-sectorCAPM!$A18</f>
        <v>8.3928665043732226E-2</v>
      </c>
      <c r="H18" s="23">
        <f>sectorReturns!G18-sectorCAPM!$A18</f>
        <v>0.15480622807812142</v>
      </c>
      <c r="I18" s="23">
        <f>sectorReturns!H18-sectorCAPM!$A18</f>
        <v>0.24641490312558145</v>
      </c>
      <c r="J18" s="23">
        <f>sectorReturns!I18-sectorCAPM!$A18</f>
        <v>0.11730504636842545</v>
      </c>
      <c r="K18" s="23">
        <f>sectorReturns!J18-sectorCAPM!$A18</f>
        <v>0.11521279212487662</v>
      </c>
      <c r="L18" s="23">
        <f>sectorReturns!K18-sectorCAPM!$A18</f>
        <v>1.3402123050684214E-2</v>
      </c>
      <c r="N18" s="13">
        <v>1</v>
      </c>
      <c r="O18" s="23">
        <f>ffFactors!B18</f>
        <v>0.11215609426684439</v>
      </c>
    </row>
    <row r="19" spans="1:15" x14ac:dyDescent="0.25">
      <c r="A19" s="22">
        <f>ffFactors!E19</f>
        <v>6.4999999999999997E-4</v>
      </c>
      <c r="C19" s="23">
        <f>sectorReturns!B19-sectorCAPM!$A19</f>
        <v>3.0077879394062382E-2</v>
      </c>
      <c r="D19" s="23">
        <f>sectorReturns!C19-sectorCAPM!$A19</f>
        <v>9.6952367855492588E-3</v>
      </c>
      <c r="E19" s="23">
        <f>sectorReturns!D19-sectorCAPM!$A19</f>
        <v>5.0417419815526533E-2</v>
      </c>
      <c r="F19" s="23">
        <f>sectorReturns!E19-sectorCAPM!$A19</f>
        <v>5.9605813416553959E-2</v>
      </c>
      <c r="G19" s="23">
        <f>sectorReturns!F19-sectorCAPM!$A19</f>
        <v>3.6086959530759403E-2</v>
      </c>
      <c r="H19" s="23">
        <f>sectorReturns!G19-sectorCAPM!$A19</f>
        <v>1.5360932018467005E-2</v>
      </c>
      <c r="I19" s="23">
        <f>sectorReturns!H19-sectorCAPM!$A19</f>
        <v>3.9481261431964496E-2</v>
      </c>
      <c r="J19" s="23">
        <f>sectorReturns!I19-sectorCAPM!$A19</f>
        <v>5.2938513743031275E-2</v>
      </c>
      <c r="K19" s="23">
        <f>sectorReturns!J19-sectorCAPM!$A19</f>
        <v>4.1316483754319677E-2</v>
      </c>
      <c r="L19" s="23">
        <f>sectorReturns!K19-sectorCAPM!$A19</f>
        <v>-1.5240010423590825E-3</v>
      </c>
      <c r="N19" s="13">
        <v>1</v>
      </c>
      <c r="O19" s="23">
        <f>ffFactors!B19</f>
        <v>3.2006495783513993E-2</v>
      </c>
    </row>
    <row r="20" spans="1:15" x14ac:dyDescent="0.25">
      <c r="A20" s="22">
        <f>ffFactors!E20</f>
        <v>4.8000000000000001E-4</v>
      </c>
      <c r="C20" s="23">
        <f>sectorReturns!B20-sectorCAPM!$A20</f>
        <v>-1.9115610228108117E-2</v>
      </c>
      <c r="D20" s="23">
        <f>sectorReturns!C20-sectorCAPM!$A20</f>
        <v>-3.3241225092370381E-2</v>
      </c>
      <c r="E20" s="23">
        <f>sectorReturns!D20-sectorCAPM!$A20</f>
        <v>2.8565624285193592E-2</v>
      </c>
      <c r="F20" s="23">
        <f>sectorReturns!E20-sectorCAPM!$A20</f>
        <v>-9.1123597407095115E-3</v>
      </c>
      <c r="G20" s="23">
        <f>sectorReturns!F20-sectorCAPM!$A20</f>
        <v>2.6932550613893106E-2</v>
      </c>
      <c r="H20" s="23">
        <f>sectorReturns!G20-sectorCAPM!$A20</f>
        <v>-2.658952639030104E-2</v>
      </c>
      <c r="I20" s="23">
        <f>sectorReturns!H20-sectorCAPM!$A20</f>
        <v>5.8942216621905623E-2</v>
      </c>
      <c r="J20" s="23">
        <f>sectorReturns!I20-sectorCAPM!$A20</f>
        <v>-5.5555778302109667E-3</v>
      </c>
      <c r="K20" s="23">
        <f>sectorReturns!J20-sectorCAPM!$A20</f>
        <v>-5.3688453124053719E-4</v>
      </c>
      <c r="L20" s="23">
        <f>sectorReturns!K20-sectorCAPM!$A20</f>
        <v>-1.1839731490995032E-3</v>
      </c>
      <c r="N20" s="13">
        <v>1</v>
      </c>
      <c r="O20" s="23">
        <f>ffFactors!B20</f>
        <v>-1.829023956856075E-2</v>
      </c>
    </row>
    <row r="21" spans="1:15" x14ac:dyDescent="0.25">
      <c r="A21" s="22">
        <f>ffFactors!E21</f>
        <v>3.5E-4</v>
      </c>
      <c r="C21" s="23">
        <f>sectorReturns!B21-sectorCAPM!$A21</f>
        <v>4.3565420096669548E-2</v>
      </c>
      <c r="D21" s="23">
        <f>sectorReturns!C21-sectorCAPM!$A21</f>
        <v>-6.9065364806762666E-3</v>
      </c>
      <c r="E21" s="23">
        <f>sectorReturns!D21-sectorCAPM!$A21</f>
        <v>4.6148592637966019E-4</v>
      </c>
      <c r="F21" s="23">
        <f>sectorReturns!E21-sectorCAPM!$A21</f>
        <v>0.11087584926559439</v>
      </c>
      <c r="G21" s="23">
        <f>sectorReturns!F21-sectorCAPM!$A21</f>
        <v>-1.9792848514170677E-2</v>
      </c>
      <c r="H21" s="23">
        <f>sectorReturns!G21-sectorCAPM!$A21</f>
        <v>6.584262483336091E-2</v>
      </c>
      <c r="I21" s="23">
        <f>sectorReturns!H21-sectorCAPM!$A21</f>
        <v>0.20218960763852997</v>
      </c>
      <c r="J21" s="23">
        <f>sectorReturns!I21-sectorCAPM!$A21</f>
        <v>1.4343729535920903E-2</v>
      </c>
      <c r="K21" s="23">
        <f>sectorReturns!J21-sectorCAPM!$A21</f>
        <v>6.8025886274230854E-2</v>
      </c>
      <c r="L21" s="23">
        <f>sectorReturns!K21-sectorCAPM!$A21</f>
        <v>-5.7322001295936911E-2</v>
      </c>
      <c r="N21" s="13">
        <v>1</v>
      </c>
      <c r="O21" s="23">
        <f>ffFactors!B21</f>
        <v>3.1710840380777587E-2</v>
      </c>
    </row>
    <row r="22" spans="1:15" x14ac:dyDescent="0.25">
      <c r="A22" s="22">
        <f>ffFactors!E22</f>
        <v>1.2999999999999999E-4</v>
      </c>
      <c r="C22" s="23">
        <f>sectorReturns!B22-sectorCAPM!$A22</f>
        <v>7.6886555856101504E-2</v>
      </c>
      <c r="D22" s="23">
        <f>sectorReturns!C22-sectorCAPM!$A22</f>
        <v>7.2765957505978696E-2</v>
      </c>
      <c r="E22" s="23">
        <f>sectorReturns!D22-sectorCAPM!$A22</f>
        <v>4.0850111273001317E-2</v>
      </c>
      <c r="F22" s="23">
        <f>sectorReturns!E22-sectorCAPM!$A22</f>
        <v>5.2347346678941899E-2</v>
      </c>
      <c r="G22" s="23">
        <f>sectorReturns!F22-sectorCAPM!$A22</f>
        <v>1.8089599001357072E-2</v>
      </c>
      <c r="H22" s="23">
        <f>sectorReturns!G22-sectorCAPM!$A22</f>
        <v>7.1027579753997636E-2</v>
      </c>
      <c r="I22" s="23">
        <f>sectorReturns!H22-sectorCAPM!$A22</f>
        <v>1.9922700381361617E-2</v>
      </c>
      <c r="J22" s="23">
        <f>sectorReturns!I22-sectorCAPM!$A22</f>
        <v>5.436647274388382E-3</v>
      </c>
      <c r="K22" s="23">
        <f>sectorReturns!J22-sectorCAPM!$A22</f>
        <v>1.186360917282644E-2</v>
      </c>
      <c r="L22" s="23">
        <f>sectorReturns!K22-sectorCAPM!$A22</f>
        <v>9.1011143393958702E-2</v>
      </c>
      <c r="N22" s="13">
        <v>1</v>
      </c>
      <c r="O22" s="23">
        <f>ffFactors!B22</f>
        <v>6.661770660486252E-2</v>
      </c>
    </row>
    <row r="23" spans="1:15" x14ac:dyDescent="0.25">
      <c r="A23" s="22">
        <f>ffFactors!E23</f>
        <v>3.0000000000000001E-5</v>
      </c>
      <c r="C23" s="23">
        <f>sectorReturns!B23-sectorCAPM!$A23</f>
        <v>5.1830080097970958E-2</v>
      </c>
      <c r="D23" s="23">
        <f>sectorReturns!C23-sectorCAPM!$A23</f>
        <v>2.3604125301959381E-2</v>
      </c>
      <c r="E23" s="23">
        <f>sectorReturns!D23-sectorCAPM!$A23</f>
        <v>6.1607997739290626E-2</v>
      </c>
      <c r="F23" s="23">
        <f>sectorReturns!E23-sectorCAPM!$A23</f>
        <v>6.5353352967440298E-2</v>
      </c>
      <c r="G23" s="23">
        <f>sectorReturns!F23-sectorCAPM!$A23</f>
        <v>4.3398769886943224E-2</v>
      </c>
      <c r="H23" s="23">
        <f>sectorReturns!G23-sectorCAPM!$A23</f>
        <v>3.7883991288472973E-2</v>
      </c>
      <c r="I23" s="23">
        <f>sectorReturns!H23-sectorCAPM!$A23</f>
        <v>1.428479935281096E-2</v>
      </c>
      <c r="J23" s="23">
        <f>sectorReturns!I23-sectorCAPM!$A23</f>
        <v>5.1954508259010213E-2</v>
      </c>
      <c r="K23" s="23">
        <f>sectorReturns!J23-sectorCAPM!$A23</f>
        <v>6.621909080965914E-2</v>
      </c>
      <c r="L23" s="23">
        <f>sectorReturns!K23-sectorCAPM!$A23</f>
        <v>4.3940958445068373E-2</v>
      </c>
      <c r="N23" s="13">
        <v>1</v>
      </c>
      <c r="O23" s="23">
        <f>ffFactors!B23</f>
        <v>2.8194390023771269E-2</v>
      </c>
    </row>
    <row r="24" spans="1:15" x14ac:dyDescent="0.25">
      <c r="A24" s="22">
        <f>ffFactors!E24</f>
        <v>8.0000000000000007E-5</v>
      </c>
      <c r="C24" s="23">
        <f>sectorReturns!B24-sectorCAPM!$A24</f>
        <v>5.2594829198876682E-2</v>
      </c>
      <c r="D24" s="23">
        <f>sectorReturns!C24-sectorCAPM!$A24</f>
        <v>1.8100687425288656E-2</v>
      </c>
      <c r="E24" s="23">
        <f>sectorReturns!D24-sectorCAPM!$A24</f>
        <v>-2.9092217589118518E-2</v>
      </c>
      <c r="F24" s="23">
        <f>sectorReturns!E24-sectorCAPM!$A24</f>
        <v>4.0403339618291859E-2</v>
      </c>
      <c r="G24" s="23">
        <f>sectorReturns!F24-sectorCAPM!$A24</f>
        <v>7.2389766399655062E-3</v>
      </c>
      <c r="H24" s="23">
        <f>sectorReturns!G24-sectorCAPM!$A24</f>
        <v>2.4705894673283015E-2</v>
      </c>
      <c r="I24" s="23">
        <f>sectorReturns!H24-sectorCAPM!$A24</f>
        <v>6.3322892024027577E-2</v>
      </c>
      <c r="J24" s="23">
        <f>sectorReturns!I24-sectorCAPM!$A24</f>
        <v>-1.2519777408511354E-2</v>
      </c>
      <c r="K24" s="23">
        <f>sectorReturns!J24-sectorCAPM!$A24</f>
        <v>-9.4571428796347084E-4</v>
      </c>
      <c r="L24" s="23">
        <f>sectorReturns!K24-sectorCAPM!$A24</f>
        <v>-2.3742725657533451E-2</v>
      </c>
      <c r="N24" s="13">
        <v>1</v>
      </c>
      <c r="O24" s="23">
        <f>ffFactors!B24</f>
        <v>1.9823853592982284E-2</v>
      </c>
    </row>
    <row r="25" spans="1:15" x14ac:dyDescent="0.25">
      <c r="A25" s="22">
        <f>ffFactors!E25</f>
        <v>4.0000000000000002E-4</v>
      </c>
      <c r="C25" s="23">
        <f>sectorReturns!B25-sectorCAPM!$A25</f>
        <v>-5.732490177884117E-2</v>
      </c>
      <c r="D25" s="23">
        <f>sectorReturns!C25-sectorCAPM!$A25</f>
        <v>-1.3031595859219836E-2</v>
      </c>
      <c r="E25" s="23">
        <f>sectorReturns!D25-sectorCAPM!$A25</f>
        <v>2.8516445623549564E-2</v>
      </c>
      <c r="F25" s="23">
        <f>sectorReturns!E25-sectorCAPM!$A25</f>
        <v>-3.3671270801502083E-2</v>
      </c>
      <c r="G25" s="23">
        <f>sectorReturns!F25-sectorCAPM!$A25</f>
        <v>2.8958974166724511E-2</v>
      </c>
      <c r="H25" s="23">
        <f>sectorReturns!G25-sectorCAPM!$A25</f>
        <v>-2.3147754647234463E-2</v>
      </c>
      <c r="I25" s="23">
        <f>sectorReturns!H25-sectorCAPM!$A25</f>
        <v>4.1718744784745479E-2</v>
      </c>
      <c r="J25" s="23">
        <f>sectorReturns!I25-sectorCAPM!$A25</f>
        <v>6.8338416843291672E-2</v>
      </c>
      <c r="K25" s="23">
        <f>sectorReturns!J25-sectorCAPM!$A25</f>
        <v>3.6714798935528675E-2</v>
      </c>
      <c r="L25" s="23">
        <f>sectorReturns!K25-sectorCAPM!$A25</f>
        <v>-2.6364410496768229E-2</v>
      </c>
      <c r="N25" s="13">
        <v>1</v>
      </c>
      <c r="O25" s="23">
        <f>ffFactors!B25</f>
        <v>-3.3769402670722111E-4</v>
      </c>
    </row>
    <row r="26" spans="1:15" x14ac:dyDescent="0.25">
      <c r="A26" s="22">
        <f>ffFactors!E26</f>
        <v>4.0000000000000002E-4</v>
      </c>
      <c r="C26" s="23">
        <f>sectorReturns!B26-sectorCAPM!$A26</f>
        <v>1.8724247950909326E-2</v>
      </c>
      <c r="D26" s="23">
        <f>sectorReturns!C26-sectorCAPM!$A26</f>
        <v>2.1570055247607127E-2</v>
      </c>
      <c r="E26" s="23">
        <f>sectorReturns!D26-sectorCAPM!$A26</f>
        <v>4.2519960686797651E-3</v>
      </c>
      <c r="F26" s="23">
        <f>sectorReturns!E26-sectorCAPM!$A26</f>
        <v>9.5400563076798099E-4</v>
      </c>
      <c r="G26" s="23">
        <f>sectorReturns!F26-sectorCAPM!$A26</f>
        <v>3.9360346751117853E-2</v>
      </c>
      <c r="H26" s="23">
        <f>sectorReturns!G26-sectorCAPM!$A26</f>
        <v>6.6456765275756209E-3</v>
      </c>
      <c r="I26" s="23">
        <f>sectorReturns!H26-sectorCAPM!$A26</f>
        <v>-8.2406235067730413E-2</v>
      </c>
      <c r="J26" s="23">
        <f>sectorReturns!I26-sectorCAPM!$A26</f>
        <v>3.4247867799097609E-2</v>
      </c>
      <c r="K26" s="23">
        <f>sectorReturns!J26-sectorCAPM!$A26</f>
        <v>7.24989106644334E-3</v>
      </c>
      <c r="L26" s="23">
        <f>sectorReturns!K26-sectorCAPM!$A26</f>
        <v>4.53029336664083E-2</v>
      </c>
      <c r="N26" s="13">
        <v>1</v>
      </c>
      <c r="O26" s="23">
        <f>ffFactors!B26</f>
        <v>1.4103602506984673E-2</v>
      </c>
    </row>
    <row r="27" spans="1:15" x14ac:dyDescent="0.25">
      <c r="A27" s="22">
        <f>ffFactors!E27</f>
        <v>4.0000000000000002E-4</v>
      </c>
      <c r="C27" s="23">
        <f>sectorReturns!B27-sectorCAPM!$A27</f>
        <v>1.8271135128257118E-2</v>
      </c>
      <c r="D27" s="23">
        <f>sectorReturns!C27-sectorCAPM!$A27</f>
        <v>1.0910420650885986E-2</v>
      </c>
      <c r="E27" s="23">
        <f>sectorReturns!D27-sectorCAPM!$A27</f>
        <v>1.8059510126395558E-2</v>
      </c>
      <c r="F27" s="23">
        <f>sectorReturns!E27-sectorCAPM!$A27</f>
        <v>4.945100511850728E-2</v>
      </c>
      <c r="G27" s="23">
        <f>sectorReturns!F27-sectorCAPM!$A27</f>
        <v>2.2996064771774044E-2</v>
      </c>
      <c r="H27" s="23">
        <f>sectorReturns!G27-sectorCAPM!$A27</f>
        <v>9.0821115715912625E-3</v>
      </c>
      <c r="I27" s="23">
        <f>sectorReturns!H27-sectorCAPM!$A27</f>
        <v>-1.9045934053894539E-2</v>
      </c>
      <c r="J27" s="23">
        <f>sectorReturns!I27-sectorCAPM!$A27</f>
        <v>3.410152224670724E-2</v>
      </c>
      <c r="K27" s="23">
        <f>sectorReturns!J27-sectorCAPM!$A27</f>
        <v>3.4977404611767682E-2</v>
      </c>
      <c r="L27" s="23">
        <f>sectorReturns!K27-sectorCAPM!$A27</f>
        <v>3.5962578655548423E-2</v>
      </c>
      <c r="N27" s="13">
        <v>1</v>
      </c>
      <c r="O27" s="23">
        <f>ffFactors!B27</f>
        <v>1.2816186870166679E-2</v>
      </c>
    </row>
    <row r="28" spans="1:15" x14ac:dyDescent="0.25">
      <c r="A28" s="22">
        <f>ffFactors!E28</f>
        <v>2.7999999999999998E-4</v>
      </c>
      <c r="C28" s="23">
        <f>sectorReturns!B28-sectorCAPM!$A28</f>
        <v>-7.70359834847609E-2</v>
      </c>
      <c r="D28" s="23">
        <f>sectorReturns!C28-sectorCAPM!$A28</f>
        <v>-4.6031238566671122E-2</v>
      </c>
      <c r="E28" s="23">
        <f>sectorReturns!D28-sectorCAPM!$A28</f>
        <v>-3.5058700753566645E-2</v>
      </c>
      <c r="F28" s="23">
        <f>sectorReturns!E28-sectorCAPM!$A28</f>
        <v>-2.3220769388379896E-2</v>
      </c>
      <c r="G28" s="23">
        <f>sectorReturns!F28-sectorCAPM!$A28</f>
        <v>-6.0456871185425726E-2</v>
      </c>
      <c r="H28" s="23">
        <f>sectorReturns!G28-sectorCAPM!$A28</f>
        <v>-5.87827725616639E-2</v>
      </c>
      <c r="I28" s="23">
        <f>sectorReturns!H28-sectorCAPM!$A28</f>
        <v>8.2778242276617869E-2</v>
      </c>
      <c r="J28" s="23">
        <f>sectorReturns!I28-sectorCAPM!$A28</f>
        <v>-6.1630066033420638E-2</v>
      </c>
      <c r="K28" s="23">
        <f>sectorReturns!J28-sectorCAPM!$A28</f>
        <v>-6.3054183475431777E-2</v>
      </c>
      <c r="L28" s="23">
        <f>sectorReturns!K28-sectorCAPM!$A28</f>
        <v>-7.236307558936432E-2</v>
      </c>
      <c r="N28" s="13">
        <v>1</v>
      </c>
      <c r="O28" s="23">
        <f>ffFactors!B28</f>
        <v>-4.3697414130100413E-2</v>
      </c>
    </row>
    <row r="29" spans="1:15" x14ac:dyDescent="0.25">
      <c r="A29" s="22">
        <f>ffFactors!E29</f>
        <v>4.8000000000000001E-4</v>
      </c>
      <c r="C29" s="23">
        <f>sectorReturns!B29-sectorCAPM!$A29</f>
        <v>7.4552115666057892E-2</v>
      </c>
      <c r="D29" s="23">
        <f>sectorReturns!C29-sectorCAPM!$A29</f>
        <v>4.0677965277573461E-2</v>
      </c>
      <c r="E29" s="23">
        <f>sectorReturns!D29-sectorCAPM!$A29</f>
        <v>9.3392748766608608E-2</v>
      </c>
      <c r="F29" s="23">
        <f>sectorReturns!E29-sectorCAPM!$A29</f>
        <v>7.8143427964190382E-2</v>
      </c>
      <c r="G29" s="23">
        <f>sectorReturns!F29-sectorCAPM!$A29</f>
        <v>4.7775902063625517E-2</v>
      </c>
      <c r="H29" s="23">
        <f>sectorReturns!G29-sectorCAPM!$A29</f>
        <v>6.8561259866593449E-2</v>
      </c>
      <c r="I29" s="23">
        <f>sectorReturns!H29-sectorCAPM!$A29</f>
        <v>0.10622790668346574</v>
      </c>
      <c r="J29" s="23">
        <f>sectorReturns!I29-sectorCAPM!$A29</f>
        <v>8.0439428986545963E-2</v>
      </c>
      <c r="K29" s="23">
        <f>sectorReturns!J29-sectorCAPM!$A29</f>
        <v>9.2100553409802423E-3</v>
      </c>
      <c r="L29" s="23">
        <f>sectorReturns!K29-sectorCAPM!$A29</f>
        <v>5.7962283192123272E-2</v>
      </c>
      <c r="N29" s="13">
        <v>1</v>
      </c>
      <c r="O29" s="23">
        <f>ffFactors!B29</f>
        <v>5.8907816693057717E-2</v>
      </c>
    </row>
    <row r="30" spans="1:15" x14ac:dyDescent="0.25">
      <c r="A30" s="22">
        <f>ffFactors!E30</f>
        <v>4.8000000000000001E-4</v>
      </c>
      <c r="C30" s="23">
        <f>sectorReturns!B30-sectorCAPM!$A30</f>
        <v>-8.9616922741719406E-3</v>
      </c>
      <c r="D30" s="23">
        <f>sectorReturns!C30-sectorCAPM!$A30</f>
        <v>-1.4909224132617256E-2</v>
      </c>
      <c r="E30" s="23">
        <f>sectorReturns!D30-sectorCAPM!$A30</f>
        <v>7.6915907526393509E-3</v>
      </c>
      <c r="F30" s="23">
        <f>sectorReturns!E30-sectorCAPM!$A30</f>
        <v>-5.545077063801724E-2</v>
      </c>
      <c r="G30" s="23">
        <f>sectorReturns!F30-sectorCAPM!$A30</f>
        <v>-4.1028008794033927E-2</v>
      </c>
      <c r="H30" s="23">
        <f>sectorReturns!G30-sectorCAPM!$A30</f>
        <v>-3.227845102418582E-2</v>
      </c>
      <c r="I30" s="23">
        <f>sectorReturns!H30-sectorCAPM!$A30</f>
        <v>-5.9697179954479235E-2</v>
      </c>
      <c r="J30" s="23">
        <f>sectorReturns!I30-sectorCAPM!$A30</f>
        <v>3.0207872326904792E-2</v>
      </c>
      <c r="K30" s="23">
        <f>sectorReturns!J30-sectorCAPM!$A30</f>
        <v>-6.651496124701535E-2</v>
      </c>
      <c r="L30" s="23">
        <f>sectorReturns!K30-sectorCAPM!$A30</f>
        <v>-1.6538905988479475E-2</v>
      </c>
      <c r="N30" s="13">
        <v>1</v>
      </c>
      <c r="O30" s="23">
        <f>ffFactors!B30</f>
        <v>-3.8065532450931187E-2</v>
      </c>
    </row>
    <row r="31" spans="1:15" x14ac:dyDescent="0.25">
      <c r="A31" s="22">
        <f>ffFactors!E31</f>
        <v>3.3E-4</v>
      </c>
      <c r="C31" s="23">
        <f>sectorReturns!B31-sectorCAPM!$A31</f>
        <v>6.5591011489403397E-2</v>
      </c>
      <c r="D31" s="23">
        <f>sectorReturns!C31-sectorCAPM!$A31</f>
        <v>8.7791595789607296E-2</v>
      </c>
      <c r="E31" s="23">
        <f>sectorReturns!D31-sectorCAPM!$A31</f>
        <v>-3.0561572879500322E-3</v>
      </c>
      <c r="F31" s="23">
        <f>sectorReturns!E31-sectorCAPM!$A31</f>
        <v>2.3244891669985557E-2</v>
      </c>
      <c r="G31" s="23">
        <f>sectorReturns!F31-sectorCAPM!$A31</f>
        <v>7.0589912627363888E-2</v>
      </c>
      <c r="H31" s="23">
        <f>sectorReturns!G31-sectorCAPM!$A31</f>
        <v>4.2915484444794059E-2</v>
      </c>
      <c r="I31" s="23">
        <f>sectorReturns!H31-sectorCAPM!$A31</f>
        <v>1.3422212181221985E-2</v>
      </c>
      <c r="J31" s="23">
        <f>sectorReturns!I31-sectorCAPM!$A31</f>
        <v>2.2809267371593729E-2</v>
      </c>
      <c r="K31" s="23">
        <f>sectorReturns!J31-sectorCAPM!$A31</f>
        <v>2.0842913471338553E-2</v>
      </c>
      <c r="L31" s="23">
        <f>sectorReturns!K31-sectorCAPM!$A31</f>
        <v>8.2759794531600303E-2</v>
      </c>
      <c r="N31" s="13">
        <v>1</v>
      </c>
      <c r="O31" s="23">
        <f>ffFactors!B31</f>
        <v>5.3652252471057094E-2</v>
      </c>
    </row>
    <row r="32" spans="1:15" x14ac:dyDescent="0.25">
      <c r="A32" s="22">
        <f>ffFactors!E32</f>
        <v>1.73E-3</v>
      </c>
      <c r="C32" s="23">
        <f>sectorReturns!B32-sectorCAPM!$A32</f>
        <v>-7.0434076175148311E-2</v>
      </c>
      <c r="D32" s="23">
        <f>sectorReturns!C32-sectorCAPM!$A32</f>
        <v>-1.6198832658853669E-2</v>
      </c>
      <c r="E32" s="23">
        <f>sectorReturns!D32-sectorCAPM!$A32</f>
        <v>-0.10237866191555002</v>
      </c>
      <c r="F32" s="23">
        <f>sectorReturns!E32-sectorCAPM!$A32</f>
        <v>-2.1295754799265949E-3</v>
      </c>
      <c r="G32" s="23">
        <f>sectorReturns!F32-sectorCAPM!$A32</f>
        <v>-8.1024139986599977E-2</v>
      </c>
      <c r="H32" s="23">
        <f>sectorReturns!G32-sectorCAPM!$A32</f>
        <v>-6.3453001825562266E-2</v>
      </c>
      <c r="I32" s="23">
        <f>sectorReturns!H32-sectorCAPM!$A32</f>
        <v>0.17164698958500027</v>
      </c>
      <c r="J32" s="23">
        <f>sectorReturns!I32-sectorCAPM!$A32</f>
        <v>-8.1553477007418593E-2</v>
      </c>
      <c r="K32" s="23">
        <f>sectorReturns!J32-sectorCAPM!$A32</f>
        <v>-6.1127983706056072E-2</v>
      </c>
      <c r="L32" s="23">
        <f>sectorReturns!K32-sectorCAPM!$A32</f>
        <v>-2.8956054387233823E-2</v>
      </c>
      <c r="N32" s="13">
        <v>1</v>
      </c>
      <c r="O32" s="23">
        <f>ffFactors!B32</f>
        <v>-3.415654607634095E-2</v>
      </c>
    </row>
    <row r="33" spans="1:15" x14ac:dyDescent="0.25">
      <c r="A33" s="22">
        <f>ffFactors!E33</f>
        <v>2.8800000000000002E-3</v>
      </c>
      <c r="C33" s="23">
        <f>sectorReturns!B33-sectorCAPM!$A33</f>
        <v>3.221246404437409E-3</v>
      </c>
      <c r="D33" s="23">
        <f>sectorReturns!C33-sectorCAPM!$A33</f>
        <v>-1.2943334696451612E-2</v>
      </c>
      <c r="E33" s="23">
        <f>sectorReturns!D33-sectorCAPM!$A33</f>
        <v>-3.944995002592698E-2</v>
      </c>
      <c r="F33" s="23">
        <f>sectorReturns!E33-sectorCAPM!$A33</f>
        <v>-1.6194452188243176E-2</v>
      </c>
      <c r="G33" s="23">
        <f>sectorReturns!F33-sectorCAPM!$A33</f>
        <v>-1.271057560104904E-2</v>
      </c>
      <c r="H33" s="23">
        <f>sectorReturns!G33-sectorCAPM!$A33</f>
        <v>-7.780732614212511E-3</v>
      </c>
      <c r="I33" s="23">
        <f>sectorReturns!H33-sectorCAPM!$A33</f>
        <v>6.9456007361957506E-2</v>
      </c>
      <c r="J33" s="23">
        <f>sectorReturns!I33-sectorCAPM!$A33</f>
        <v>-4.7309113261119209E-2</v>
      </c>
      <c r="K33" s="23">
        <f>sectorReturns!J33-sectorCAPM!$A33</f>
        <v>-6.3102084992807631E-2</v>
      </c>
      <c r="L33" s="23">
        <f>sectorReturns!K33-sectorCAPM!$A33</f>
        <v>-2.1713040069245383E-2</v>
      </c>
      <c r="N33" s="13">
        <v>1</v>
      </c>
      <c r="O33" s="23">
        <f>ffFactors!B33</f>
        <v>-3.6148540229114269E-2</v>
      </c>
    </row>
    <row r="34" spans="1:15" x14ac:dyDescent="0.25">
      <c r="A34" s="22">
        <f>ffFactors!E34</f>
        <v>4.9300000000000004E-3</v>
      </c>
      <c r="C34" s="23">
        <f>sectorReturns!B34-sectorCAPM!$A34</f>
        <v>4.7543754235047642E-2</v>
      </c>
      <c r="D34" s="23">
        <f>sectorReturns!C34-sectorCAPM!$A34</f>
        <v>5.9503297515397617E-3</v>
      </c>
      <c r="E34" s="23">
        <f>sectorReturns!D34-sectorCAPM!$A34</f>
        <v>2.4458384526367009E-2</v>
      </c>
      <c r="F34" s="23">
        <f>sectorReturns!E34-sectorCAPM!$A34</f>
        <v>-1.9387802460966962E-2</v>
      </c>
      <c r="G34" s="23">
        <f>sectorReturns!F34-sectorCAPM!$A34</f>
        <v>4.1084801666416981E-2</v>
      </c>
      <c r="H34" s="23">
        <f>sectorReturns!G34-sectorCAPM!$A34</f>
        <v>2.2014729721672368E-2</v>
      </c>
      <c r="I34" s="23">
        <f>sectorReturns!H34-sectorCAPM!$A34</f>
        <v>8.3101017324383741E-2</v>
      </c>
      <c r="J34" s="23">
        <f>sectorReturns!I34-sectorCAPM!$A34</f>
        <v>2.5716296869167533E-2</v>
      </c>
      <c r="K34" s="23">
        <f>sectorReturns!J34-sectorCAPM!$A34</f>
        <v>-3.3459997864010256E-3</v>
      </c>
      <c r="L34" s="23">
        <f>sectorReturns!K34-sectorCAPM!$A34</f>
        <v>8.2053417176902788E-2</v>
      </c>
      <c r="N34" s="13">
        <v>1</v>
      </c>
      <c r="O34" s="23">
        <f>ffFactors!B34</f>
        <v>1.8413750507768417E-2</v>
      </c>
    </row>
    <row r="35" spans="1:15" x14ac:dyDescent="0.25">
      <c r="A35" s="22">
        <f>ffFactors!E35</f>
        <v>8.0800000000000004E-3</v>
      </c>
      <c r="C35" s="23">
        <f>sectorReturns!B35-sectorCAPM!$A35</f>
        <v>-4.6448834616238208E-2</v>
      </c>
      <c r="D35" s="23">
        <f>sectorReturns!C35-sectorCAPM!$A35</f>
        <v>1.6986174940318441E-2</v>
      </c>
      <c r="E35" s="23">
        <f>sectorReturns!D35-sectorCAPM!$A35</f>
        <v>-0.12862820464470912</v>
      </c>
      <c r="F35" s="23">
        <f>sectorReturns!E35-sectorCAPM!$A35</f>
        <v>-0.1105707492391475</v>
      </c>
      <c r="G35" s="23">
        <f>sectorReturns!F35-sectorCAPM!$A35</f>
        <v>-6.5543924355315752E-2</v>
      </c>
      <c r="H35" s="23">
        <f>sectorReturns!G35-sectorCAPM!$A35</f>
        <v>-8.703617894192188E-2</v>
      </c>
      <c r="I35" s="23">
        <f>sectorReturns!H35-sectorCAPM!$A35</f>
        <v>-1.7333200992858559E-2</v>
      </c>
      <c r="J35" s="23">
        <f>sectorReturns!I35-sectorCAPM!$A35</f>
        <v>-0.13234124417729545</v>
      </c>
      <c r="K35" s="23">
        <f>sectorReturns!J35-sectorCAPM!$A35</f>
        <v>-0.16870338804334367</v>
      </c>
      <c r="L35" s="23">
        <f>sectorReturns!K35-sectorCAPM!$A35</f>
        <v>-4.6286552083692881E-2</v>
      </c>
      <c r="N35" s="13">
        <v>1</v>
      </c>
      <c r="O35" s="23">
        <f>ffFactors!B35</f>
        <v>-5.6524953493040792E-2</v>
      </c>
    </row>
    <row r="36" spans="1:15" x14ac:dyDescent="0.25">
      <c r="A36" s="22">
        <f>ffFactors!E36</f>
        <v>1.03E-2</v>
      </c>
      <c r="C36" s="23">
        <f>sectorReturns!B36-sectorCAPM!$A36</f>
        <v>7.0729393226322268E-4</v>
      </c>
      <c r="D36" s="23">
        <f>sectorReturns!C36-sectorCAPM!$A36</f>
        <v>-5.3809348483379885E-2</v>
      </c>
      <c r="E36" s="23">
        <f>sectorReturns!D36-sectorCAPM!$A36</f>
        <v>-6.3082868793342975E-2</v>
      </c>
      <c r="F36" s="23">
        <f>sectorReturns!E36-sectorCAPM!$A36</f>
        <v>2.424475296959169E-2</v>
      </c>
      <c r="G36" s="23">
        <f>sectorReturns!F36-sectorCAPM!$A36</f>
        <v>-7.4160135903184043E-4</v>
      </c>
      <c r="H36" s="23">
        <f>sectorReturns!G36-sectorCAPM!$A36</f>
        <v>-1.8370337887973848E-2</v>
      </c>
      <c r="I36" s="23">
        <f>sectorReturns!H36-sectorCAPM!$A36</f>
        <v>0.13113362115360983</v>
      </c>
      <c r="J36" s="23">
        <f>sectorReturns!I36-sectorCAPM!$A36</f>
        <v>-2.7051635404257177E-2</v>
      </c>
      <c r="K36" s="23">
        <f>sectorReturns!J36-sectorCAPM!$A36</f>
        <v>1.6750857493592688E-3</v>
      </c>
      <c r="L36" s="23">
        <f>sectorReturns!K36-sectorCAPM!$A36</f>
        <v>3.3822986168749264E-2</v>
      </c>
      <c r="N36" s="13">
        <v>1</v>
      </c>
      <c r="O36" s="23">
        <f>ffFactors!B36</f>
        <v>-8.3897103709525377E-3</v>
      </c>
    </row>
    <row r="37" spans="1:15" x14ac:dyDescent="0.25">
      <c r="A37" s="22">
        <f>ffFactors!E37</f>
        <v>1.6E-2</v>
      </c>
      <c r="C37" s="23">
        <f>sectorReturns!B37-sectorCAPM!$A37</f>
        <v>-0.17691342180623787</v>
      </c>
      <c r="D37" s="23">
        <f>sectorReturns!C37-sectorCAPM!$A37</f>
        <v>-4.9165939668711717E-2</v>
      </c>
      <c r="E37" s="23">
        <f>sectorReturns!D37-sectorCAPM!$A37</f>
        <v>-0.13525707975315662</v>
      </c>
      <c r="F37" s="23">
        <f>sectorReturns!E37-sectorCAPM!$A37</f>
        <v>-0.13425805343174865</v>
      </c>
      <c r="G37" s="23">
        <f>sectorReturns!F37-sectorCAPM!$A37</f>
        <v>-4.2317342125409926E-2</v>
      </c>
      <c r="H37" s="23">
        <f>sectorReturns!G37-sectorCAPM!$A37</f>
        <v>-0.10031912846464391</v>
      </c>
      <c r="I37" s="23">
        <f>sectorReturns!H37-sectorCAPM!$A37</f>
        <v>-0.2139160114881955</v>
      </c>
      <c r="J37" s="23">
        <f>sectorReturns!I37-sectorCAPM!$A37</f>
        <v>-0.11657191156974091</v>
      </c>
      <c r="K37" s="23">
        <f>sectorReturns!J37-sectorCAPM!$A37</f>
        <v>-0.11031389927907037</v>
      </c>
      <c r="L37" s="23">
        <f>sectorReturns!K37-sectorCAPM!$A37</f>
        <v>-7.5624001406010471E-2</v>
      </c>
      <c r="N37" s="13">
        <v>1</v>
      </c>
      <c r="O37" s="23">
        <f>ffFactors!B37</f>
        <v>-8.3801800299217299E-2</v>
      </c>
    </row>
    <row r="38" spans="1:15" x14ac:dyDescent="0.25">
      <c r="A38" s="22">
        <f>ffFactors!E38</f>
        <v>2.298E-2</v>
      </c>
      <c r="C38" s="23">
        <f>sectorReturns!B38-sectorCAPM!$A38</f>
        <v>5.1351048087573251E-2</v>
      </c>
      <c r="D38" s="23">
        <f>sectorReturns!C38-sectorCAPM!$A38</f>
        <v>1.739434626284856E-2</v>
      </c>
      <c r="E38" s="23">
        <f>sectorReturns!D38-sectorCAPM!$A38</f>
        <v>0.14562610411187271</v>
      </c>
      <c r="F38" s="23">
        <f>sectorReturns!E38-sectorCAPM!$A38</f>
        <v>5.4231050319854104E-2</v>
      </c>
      <c r="G38" s="23">
        <f>sectorReturns!F38-sectorCAPM!$A38</f>
        <v>1.9087911960184702E-2</v>
      </c>
      <c r="H38" s="23">
        <f>sectorReturns!G38-sectorCAPM!$A38</f>
        <v>8.1304069173323404E-2</v>
      </c>
      <c r="I38" s="23">
        <f>sectorReturns!H38-sectorCAPM!$A38</f>
        <v>8.7230250799306616E-2</v>
      </c>
      <c r="J38" s="23">
        <f>sectorReturns!I38-sectorCAPM!$A38</f>
        <v>0.10430599369641827</v>
      </c>
      <c r="K38" s="23">
        <f>sectorReturns!J38-sectorCAPM!$A38</f>
        <v>1.5410604654629616E-2</v>
      </c>
      <c r="L38" s="23">
        <f>sectorReturns!K38-sectorCAPM!$A38</f>
        <v>4.0056175292241938E-2</v>
      </c>
      <c r="N38" s="13">
        <v>1</v>
      </c>
      <c r="O38" s="23">
        <f>ffFactors!B38</f>
        <v>4.4839010256671016E-2</v>
      </c>
    </row>
    <row r="39" spans="1:15" x14ac:dyDescent="0.25">
      <c r="A39" s="22">
        <f>ffFactors!E39</f>
        <v>2.86E-2</v>
      </c>
      <c r="C39" s="23">
        <f>sectorReturns!B39-sectorCAPM!$A39</f>
        <v>-6.0647950260623196E-2</v>
      </c>
      <c r="D39" s="23">
        <f>sectorReturns!C39-sectorCAPM!$A39</f>
        <v>-4.4321079214251491E-2</v>
      </c>
      <c r="E39" s="23">
        <f>sectorReturns!D39-sectorCAPM!$A39</f>
        <v>-7.1679136843236943E-2</v>
      </c>
      <c r="F39" s="23">
        <f>sectorReturns!E39-sectorCAPM!$A39</f>
        <v>-4.8202446399632982E-2</v>
      </c>
      <c r="G39" s="23">
        <f>sectorReturns!F39-sectorCAPM!$A39</f>
        <v>-8.4161644612569003E-2</v>
      </c>
      <c r="H39" s="23">
        <f>sectorReturns!G39-sectorCAPM!$A39</f>
        <v>-5.5480869690009968E-2</v>
      </c>
      <c r="I39" s="23">
        <f>sectorReturns!H39-sectorCAPM!$A39</f>
        <v>2.9070416502893978E-3</v>
      </c>
      <c r="J39" s="23">
        <f>sectorReturns!I39-sectorCAPM!$A39</f>
        <v>-8.6769574826155979E-2</v>
      </c>
      <c r="K39" s="23">
        <f>sectorReturns!J39-sectorCAPM!$A39</f>
        <v>-6.3874326774382206E-2</v>
      </c>
      <c r="L39" s="23">
        <f>sectorReturns!K39-sectorCAPM!$A39</f>
        <v>-2.5747946073728999E-2</v>
      </c>
      <c r="N39" s="13">
        <v>1</v>
      </c>
      <c r="O39" s="23">
        <f>ffFactors!B39</f>
        <v>-6.8572363688619992E-2</v>
      </c>
    </row>
    <row r="40" spans="1:15" x14ac:dyDescent="0.25">
      <c r="A40" s="22">
        <f>ffFactors!E40</f>
        <v>3.1800000000000002E-2</v>
      </c>
      <c r="C40" s="23">
        <f>sectorReturns!B40-sectorCAPM!$A40</f>
        <v>-0.1444641477901866</v>
      </c>
      <c r="D40" s="23">
        <f>sectorReturns!C40-sectorCAPM!$A40</f>
        <v>-0.125685589475449</v>
      </c>
      <c r="E40" s="23">
        <f>sectorReturns!D40-sectorCAPM!$A40</f>
        <v>-0.12247017017399608</v>
      </c>
      <c r="F40" s="23">
        <f>sectorReturns!E40-sectorCAPM!$A40</f>
        <v>-0.12032172370503202</v>
      </c>
      <c r="G40" s="23">
        <f>sectorReturns!F40-sectorCAPM!$A40</f>
        <v>-6.6333166682162048E-2</v>
      </c>
      <c r="H40" s="23">
        <f>sectorReturns!G40-sectorCAPM!$A40</f>
        <v>-0.14152458546968219</v>
      </c>
      <c r="I40" s="23">
        <f>sectorReturns!H40-sectorCAPM!$A40</f>
        <v>-0.1426679904480789</v>
      </c>
      <c r="J40" s="23">
        <f>sectorReturns!I40-sectorCAPM!$A40</f>
        <v>-0.15962180475703736</v>
      </c>
      <c r="K40" s="23">
        <f>sectorReturns!J40-sectorCAPM!$A40</f>
        <v>-0.16536188525872714</v>
      </c>
      <c r="L40" s="23">
        <f>sectorReturns!K40-sectorCAPM!$A40</f>
        <v>-0.15871057345376791</v>
      </c>
      <c r="N40" s="13">
        <v>1</v>
      </c>
      <c r="O40" s="23">
        <f>ffFactors!B40</f>
        <v>-0.1239791382534835</v>
      </c>
    </row>
    <row r="41" spans="1:15" x14ac:dyDescent="0.25">
      <c r="A41" s="22">
        <f>ffFactors!E41</f>
        <v>3.9750000000000001E-2</v>
      </c>
      <c r="C41" s="23">
        <f>sectorReturns!B41-sectorCAPM!$A41</f>
        <v>5.722451231156362E-2</v>
      </c>
      <c r="D41" s="23">
        <f>sectorReturns!C41-sectorCAPM!$A41</f>
        <v>5.6741306340573387E-2</v>
      </c>
      <c r="E41" s="23">
        <f>sectorReturns!D41-sectorCAPM!$A41</f>
        <v>-1.382041041961304E-2</v>
      </c>
      <c r="F41" s="23">
        <f>sectorReturns!E41-sectorCAPM!$A41</f>
        <v>8.1150252234392095E-2</v>
      </c>
      <c r="G41" s="23">
        <f>sectorReturns!F41-sectorCAPM!$A41</f>
        <v>4.6798483518387494E-2</v>
      </c>
      <c r="H41" s="23">
        <f>sectorReturns!G41-sectorCAPM!$A41</f>
        <v>8.6526448231142306E-2</v>
      </c>
      <c r="I41" s="23">
        <f>sectorReturns!H41-sectorCAPM!$A41</f>
        <v>0.18810528006078395</v>
      </c>
      <c r="J41" s="23">
        <f>sectorReturns!I41-sectorCAPM!$A41</f>
        <v>3.4298995051479951E-2</v>
      </c>
      <c r="K41" s="23">
        <f>sectorReturns!J41-sectorCAPM!$A41</f>
        <v>-1.2298960645818646E-2</v>
      </c>
      <c r="L41" s="23">
        <f>sectorReturns!K41-sectorCAPM!$A41</f>
        <v>-7.0141935763213606E-3</v>
      </c>
      <c r="N41" s="13">
        <v>1</v>
      </c>
      <c r="O41" s="23">
        <f>ffFactors!B41</f>
        <v>9.3622189977430686E-2</v>
      </c>
    </row>
    <row r="42" spans="1:15" x14ac:dyDescent="0.25">
      <c r="A42" s="22">
        <f>ffFactors!E42</f>
        <v>4.2529999999999998E-2</v>
      </c>
      <c r="C42" s="23">
        <f>sectorReturns!B42-sectorCAPM!$A42</f>
        <v>6.3088753341580497E-2</v>
      </c>
      <c r="D42" s="23">
        <f>sectorReturns!C42-sectorCAPM!$A42</f>
        <v>1.7506028581916397E-2</v>
      </c>
      <c r="E42" s="23">
        <f>sectorReturns!D42-sectorCAPM!$A42</f>
        <v>-1.8717383946750845E-2</v>
      </c>
      <c r="F42" s="23">
        <f>sectorReturns!E42-sectorCAPM!$A42</f>
        <v>1.6994631812979819E-2</v>
      </c>
      <c r="G42" s="23">
        <f>sectorReturns!F42-sectorCAPM!$A42</f>
        <v>2.9964248141476982E-3</v>
      </c>
      <c r="H42" s="23">
        <f>sectorReturns!G42-sectorCAPM!$A42</f>
        <v>2.7253125250594257E-2</v>
      </c>
      <c r="I42" s="23">
        <f>sectorReturns!H42-sectorCAPM!$A42</f>
        <v>-2.9517887931578744E-2</v>
      </c>
      <c r="J42" s="23">
        <f>sectorReturns!I42-sectorCAPM!$A42</f>
        <v>9.8014879581937997E-3</v>
      </c>
      <c r="K42" s="23">
        <f>sectorReturns!J42-sectorCAPM!$A42</f>
        <v>7.5727345109468103E-3</v>
      </c>
      <c r="L42" s="23">
        <f>sectorReturns!K42-sectorCAPM!$A42</f>
        <v>2.550173910124548E-2</v>
      </c>
      <c r="N42" s="13">
        <v>1</v>
      </c>
      <c r="O42" s="23">
        <f>ffFactors!B42</f>
        <v>1.3698800382963762E-2</v>
      </c>
    </row>
    <row r="43" spans="1:15" x14ac:dyDescent="0.25">
      <c r="A43" s="22">
        <f>ffFactors!E43</f>
        <v>4.2599999999999999E-2</v>
      </c>
      <c r="C43" s="23">
        <f>sectorReturns!B43-sectorCAPM!$A43</f>
        <v>-0.10290655246583345</v>
      </c>
      <c r="D43" s="23">
        <f>sectorReturns!C43-sectorCAPM!$A43</f>
        <v>-8.3611985166893527E-2</v>
      </c>
      <c r="E43" s="23">
        <f>sectorReturns!D43-sectorCAPM!$A43</f>
        <v>-0.16071783378293611</v>
      </c>
      <c r="F43" s="23">
        <f>sectorReturns!E43-sectorCAPM!$A43</f>
        <v>-0.11114942173590707</v>
      </c>
      <c r="G43" s="23">
        <f>sectorReturns!F43-sectorCAPM!$A43</f>
        <v>-6.7681023874572394E-2</v>
      </c>
      <c r="H43" s="23">
        <f>sectorReturns!G43-sectorCAPM!$A43</f>
        <v>-8.6256277987530466E-2</v>
      </c>
      <c r="I43" s="23">
        <f>sectorReturns!H43-sectorCAPM!$A43</f>
        <v>-9.3633432176799175E-2</v>
      </c>
      <c r="J43" s="23">
        <f>sectorReturns!I43-sectorCAPM!$A43</f>
        <v>-0.1281544487420414</v>
      </c>
      <c r="K43" s="23">
        <f>sectorReturns!J43-sectorCAPM!$A43</f>
        <v>-0.11933583831919505</v>
      </c>
      <c r="L43" s="23">
        <f>sectorReturns!K43-sectorCAPM!$A43</f>
        <v>-5.9667961653684355E-2</v>
      </c>
      <c r="N43" s="13">
        <v>1</v>
      </c>
      <c r="O43" s="23">
        <f>ffFactors!B43</f>
        <v>-8.4329300436709928E-2</v>
      </c>
    </row>
    <row r="44" spans="1:15" x14ac:dyDescent="0.25">
      <c r="A44" s="22">
        <f>ffFactors!E44</f>
        <v>4.5699999999999998E-2</v>
      </c>
      <c r="C44" s="23">
        <f>sectorReturns!B44-sectorCAPM!$A44</f>
        <v>5.2309472915516166E-2</v>
      </c>
      <c r="D44" s="23">
        <f>sectorReturns!C44-sectorCAPM!$A44</f>
        <v>-3.9973235916837158E-2</v>
      </c>
      <c r="E44" s="23">
        <f>sectorReturns!D44-sectorCAPM!$A44</f>
        <v>0.10102855063084593</v>
      </c>
      <c r="F44" s="23">
        <f>sectorReturns!E44-sectorCAPM!$A44</f>
        <v>3.7076912068029676E-2</v>
      </c>
      <c r="G44" s="23">
        <f>sectorReturns!F44-sectorCAPM!$A44</f>
        <v>-4.9835295765099416E-2</v>
      </c>
      <c r="H44" s="23">
        <f>sectorReturns!G44-sectorCAPM!$A44</f>
        <v>1.2878315659650891E-2</v>
      </c>
      <c r="I44" s="23">
        <f>sectorReturns!H44-sectorCAPM!$A44</f>
        <v>-5.0211048124089649E-3</v>
      </c>
      <c r="J44" s="23">
        <f>sectorReturns!I44-sectorCAPM!$A44</f>
        <v>4.9378807192351805E-2</v>
      </c>
      <c r="K44" s="23">
        <f>sectorReturns!J44-sectorCAPM!$A44</f>
        <v>9.6481846860155374E-2</v>
      </c>
      <c r="L44" s="23">
        <f>sectorReturns!K44-sectorCAPM!$A44</f>
        <v>-5.4014171390946553E-2</v>
      </c>
      <c r="N44" s="13">
        <v>1</v>
      </c>
      <c r="O44" s="23">
        <f>ffFactors!B44</f>
        <v>-1.5174588506522486E-2</v>
      </c>
    </row>
    <row r="45" spans="1:15" x14ac:dyDescent="0.25">
      <c r="A45" s="22">
        <f>ffFactors!E45</f>
        <v>4.7100000000000003E-2</v>
      </c>
      <c r="C45" s="23">
        <f>sectorReturns!B45-sectorCAPM!$A45</f>
        <v>-7.6169413405074993E-2</v>
      </c>
      <c r="D45" s="23">
        <f>sectorReturns!C45-sectorCAPM!$A45</f>
        <v>-6.9625073132874984E-2</v>
      </c>
      <c r="E45" s="23">
        <f>sectorReturns!D45-sectorCAPM!$A45</f>
        <v>-6.9247637925366312E-2</v>
      </c>
      <c r="F45" s="23">
        <f>sectorReturns!E45-sectorCAPM!$A45</f>
        <v>-6.8055629268032228E-2</v>
      </c>
      <c r="G45" s="23">
        <f>sectorReturns!F45-sectorCAPM!$A45</f>
        <v>-9.4193002087748112E-2</v>
      </c>
      <c r="H45" s="23">
        <f>sectorReturns!G45-sectorCAPM!$A45</f>
        <v>-5.2143549354904423E-2</v>
      </c>
      <c r="I45" s="23">
        <f>sectorReturns!H45-sectorCAPM!$A45</f>
        <v>-0.11570407959395057</v>
      </c>
      <c r="J45" s="23">
        <f>sectorReturns!I45-sectorCAPM!$A45</f>
        <v>-4.2146314539656879E-2</v>
      </c>
      <c r="K45" s="23">
        <f>sectorReturns!J45-sectorCAPM!$A45</f>
        <v>-8.8648907853062189E-2</v>
      </c>
      <c r="L45" s="23">
        <f>sectorReturns!K45-sectorCAPM!$A45</f>
        <v>-0.10625565694678507</v>
      </c>
      <c r="N45" s="13">
        <v>1</v>
      </c>
      <c r="O45" s="23">
        <f>ffFactors!B45</f>
        <v>-8.8992444074466118E-2</v>
      </c>
    </row>
    <row r="46" spans="1:15" x14ac:dyDescent="0.25">
      <c r="A46" s="22">
        <f>ffFactors!E46</f>
        <v>4.5850000000000002E-2</v>
      </c>
      <c r="C46" s="23">
        <f>sectorReturns!B46-sectorCAPM!$A46</f>
        <v>-6.5672432764059263E-2</v>
      </c>
      <c r="D46" s="23">
        <f>sectorReturns!C46-sectorCAPM!$A46</f>
        <v>-1.1577663317093895E-2</v>
      </c>
      <c r="E46" s="23">
        <f>sectorReturns!D46-sectorCAPM!$A46</f>
        <v>-2.516645431653446E-2</v>
      </c>
      <c r="F46" s="23">
        <f>sectorReturns!E46-sectorCAPM!$A46</f>
        <v>-0.16058987385866097</v>
      </c>
      <c r="G46" s="23">
        <f>sectorReturns!F46-sectorCAPM!$A46</f>
        <v>-3.0212033055331492E-2</v>
      </c>
      <c r="H46" s="23">
        <f>sectorReturns!G46-sectorCAPM!$A46</f>
        <v>-5.2806984612440912E-2</v>
      </c>
      <c r="I46" s="23">
        <f>sectorReturns!H46-sectorCAPM!$A46</f>
        <v>-6.6385170715098502E-2</v>
      </c>
      <c r="J46" s="23">
        <f>sectorReturns!I46-sectorCAPM!$A46</f>
        <v>4.4641404863994386E-2</v>
      </c>
      <c r="K46" s="23">
        <f>sectorReturns!J46-sectorCAPM!$A46</f>
        <v>1.7344566864698624E-2</v>
      </c>
      <c r="L46" s="23">
        <f>sectorReturns!K46-sectorCAPM!$A46</f>
        <v>-9.6129644491878413E-3</v>
      </c>
      <c r="N46" s="13">
        <v>1</v>
      </c>
      <c r="O46" s="23">
        <f>ffFactors!B46</f>
        <v>-2.5856226493444767E-2</v>
      </c>
    </row>
    <row r="47" spans="1:15" x14ac:dyDescent="0.25">
      <c r="A47" s="22">
        <f>ffFactors!E47</f>
        <v>4.9230000000000003E-2</v>
      </c>
      <c r="C47" s="23">
        <f>sectorReturns!B47-sectorCAPM!$A47</f>
        <v>-5.3368485051617731E-2</v>
      </c>
      <c r="D47" s="23">
        <f>sectorReturns!C47-sectorCAPM!$A47</f>
        <v>-9.1729040718988714E-3</v>
      </c>
      <c r="E47" s="23">
        <f>sectorReturns!D47-sectorCAPM!$A47</f>
        <v>-5.3886470290825744E-2</v>
      </c>
      <c r="F47" s="23">
        <f>sectorReturns!E47-sectorCAPM!$A47</f>
        <v>-2.1964224973759751E-2</v>
      </c>
      <c r="G47" s="23">
        <f>sectorReturns!F47-sectorCAPM!$A47</f>
        <v>-1.5877959167380641E-2</v>
      </c>
      <c r="H47" s="23">
        <f>sectorReturns!G47-sectorCAPM!$A47</f>
        <v>-5.625041353250932E-2</v>
      </c>
      <c r="I47" s="23">
        <f>sectorReturns!H47-sectorCAPM!$A47</f>
        <v>-1.6408034816779597E-2</v>
      </c>
      <c r="J47" s="23">
        <f>sectorReturns!I47-sectorCAPM!$A47</f>
        <v>-5.0036545904300574E-2</v>
      </c>
      <c r="K47" s="23">
        <f>sectorReturns!J47-sectorCAPM!$A47</f>
        <v>-2.3105372990874604E-2</v>
      </c>
      <c r="L47" s="23">
        <f>sectorReturns!K47-sectorCAPM!$A47</f>
        <v>-2.6148580379247683E-2</v>
      </c>
      <c r="N47" s="13">
        <v>1</v>
      </c>
      <c r="O47" s="23">
        <f>ffFactors!B47</f>
        <v>-2.1602432485482822E-2</v>
      </c>
    </row>
    <row r="48" spans="1:15" x14ac:dyDescent="0.25">
      <c r="A48" s="22">
        <f>ffFactors!E48</f>
        <v>5.2479999999999999E-2</v>
      </c>
      <c r="C48" s="23">
        <f>sectorReturns!B48-sectorCAPM!$A48</f>
        <v>-0.1206954081117695</v>
      </c>
      <c r="D48" s="23">
        <f>sectorReturns!C48-sectorCAPM!$A48</f>
        <v>-0.10847743431366653</v>
      </c>
      <c r="E48" s="23">
        <f>sectorReturns!D48-sectorCAPM!$A48</f>
        <v>-4.2160333444198977E-2</v>
      </c>
      <c r="F48" s="23">
        <f>sectorReturns!E48-sectorCAPM!$A48</f>
        <v>-9.273662124547552E-2</v>
      </c>
      <c r="G48" s="23">
        <f>sectorReturns!F48-sectorCAPM!$A48</f>
        <v>-9.3515673162352764E-2</v>
      </c>
      <c r="H48" s="23">
        <f>sectorReturns!G48-sectorCAPM!$A48</f>
        <v>-7.6309947009647938E-2</v>
      </c>
      <c r="I48" s="23">
        <f>sectorReturns!H48-sectorCAPM!$A48</f>
        <v>-0.15192911774848428</v>
      </c>
      <c r="J48" s="23">
        <f>sectorReturns!I48-sectorCAPM!$A48</f>
        <v>2.8738831180313382E-2</v>
      </c>
      <c r="K48" s="23">
        <f>sectorReturns!J48-sectorCAPM!$A48</f>
        <v>-2.6730100968755641E-2</v>
      </c>
      <c r="L48" s="23">
        <f>sectorReturns!K48-sectorCAPM!$A48</f>
        <v>-0.11028680113452841</v>
      </c>
      <c r="N48" s="13">
        <v>1</v>
      </c>
      <c r="O48" s="23">
        <f>ffFactors!B48</f>
        <v>-8.6268705997332717E-2</v>
      </c>
    </row>
    <row r="49" spans="1:15" x14ac:dyDescent="0.25">
      <c r="A49" s="22">
        <f>ffFactors!E49</f>
        <v>5.1529999999999999E-2</v>
      </c>
      <c r="C49" s="23">
        <f>sectorReturns!B49-sectorCAPM!$A49</f>
        <v>4.7943372136705568E-2</v>
      </c>
      <c r="D49" s="23">
        <f>sectorReturns!C49-sectorCAPM!$A49</f>
        <v>-2.6271625982534894E-2</v>
      </c>
      <c r="E49" s="23">
        <f>sectorReturns!D49-sectorCAPM!$A49</f>
        <v>6.024625571344442E-2</v>
      </c>
      <c r="F49" s="23">
        <f>sectorReturns!E49-sectorCAPM!$A49</f>
        <v>9.371612186382744E-3</v>
      </c>
      <c r="G49" s="23">
        <f>sectorReturns!F49-sectorCAPM!$A49</f>
        <v>-1.4245099860267257E-2</v>
      </c>
      <c r="H49" s="23">
        <f>sectorReturns!G49-sectorCAPM!$A49</f>
        <v>5.8528641628257279E-2</v>
      </c>
      <c r="I49" s="23">
        <f>sectorReturns!H49-sectorCAPM!$A49</f>
        <v>1.2671916667178824E-2</v>
      </c>
      <c r="J49" s="23">
        <f>sectorReturns!I49-sectorCAPM!$A49</f>
        <v>7.3434810875754458E-3</v>
      </c>
      <c r="K49" s="23">
        <f>sectorReturns!J49-sectorCAPM!$A49</f>
        <v>-5.1309216596192725E-3</v>
      </c>
      <c r="L49" s="23">
        <f>sectorReturns!K49-sectorCAPM!$A49</f>
        <v>-4.553323282626226E-2</v>
      </c>
      <c r="N49" s="13">
        <v>1</v>
      </c>
      <c r="O49" s="23">
        <f>ffFactors!B49</f>
        <v>-6.7987378195490319E-3</v>
      </c>
    </row>
    <row r="50" spans="1:15" x14ac:dyDescent="0.25">
      <c r="A50" s="22">
        <f>ffFactors!E50</f>
        <v>5.2479999999999999E-2</v>
      </c>
      <c r="C50" s="23">
        <f>sectorReturns!B50-sectorCAPM!$A50</f>
        <v>-9.1485841871679352E-3</v>
      </c>
      <c r="D50" s="23">
        <f>sectorReturns!C50-sectorCAPM!$A50</f>
        <v>-2.3166010293637459E-2</v>
      </c>
      <c r="E50" s="23">
        <f>sectorReturns!D50-sectorCAPM!$A50</f>
        <v>-1.7120350117279193E-2</v>
      </c>
      <c r="F50" s="23">
        <f>sectorReturns!E50-sectorCAPM!$A50</f>
        <v>1.1499724516286933E-2</v>
      </c>
      <c r="G50" s="23">
        <f>sectorReturns!F50-sectorCAPM!$A50</f>
        <v>-3.8609492460787501E-2</v>
      </c>
      <c r="H50" s="23">
        <f>sectorReturns!G50-sectorCAPM!$A50</f>
        <v>-1.8073896762104337E-2</v>
      </c>
      <c r="I50" s="23">
        <f>sectorReturns!H50-sectorCAPM!$A50</f>
        <v>3.6000211244472613E-2</v>
      </c>
      <c r="J50" s="23">
        <f>sectorReturns!I50-sectorCAPM!$A50</f>
        <v>-2.2717055043003632E-2</v>
      </c>
      <c r="K50" s="23">
        <f>sectorReturns!J50-sectorCAPM!$A50</f>
        <v>7.7926888127415744E-3</v>
      </c>
      <c r="L50" s="23">
        <f>sectorReturns!K50-sectorCAPM!$A50</f>
        <v>-2.0830612067533789E-2</v>
      </c>
      <c r="N50" s="13">
        <v>1</v>
      </c>
      <c r="O50" s="23">
        <f>ffFactors!B50</f>
        <v>-1.6709993180796127E-2</v>
      </c>
    </row>
    <row r="51" spans="1:15" x14ac:dyDescent="0.25">
      <c r="A51" s="22">
        <f>ffFactors!E51</f>
        <v>5.2979999999999999E-2</v>
      </c>
      <c r="C51" s="23">
        <f>sectorReturns!B51-sectorCAPM!$A51</f>
        <v>-8.8879799896982678E-2</v>
      </c>
      <c r="D51" s="23">
        <f>sectorReturns!C51-sectorCAPM!$A51</f>
        <v>-8.5390982273142846E-2</v>
      </c>
      <c r="E51" s="23">
        <f>sectorReturns!D51-sectorCAPM!$A51</f>
        <v>-7.3334521516194601E-2</v>
      </c>
      <c r="F51" s="23">
        <f>sectorReturns!E51-sectorCAPM!$A51</f>
        <v>-8.3991207395792869E-2</v>
      </c>
      <c r="G51" s="23">
        <f>sectorReturns!F51-sectorCAPM!$A51</f>
        <v>-6.4773987761973462E-2</v>
      </c>
      <c r="H51" s="23">
        <f>sectorReturns!G51-sectorCAPM!$A51</f>
        <v>-7.3713233252310037E-2</v>
      </c>
      <c r="I51" s="23">
        <f>sectorReturns!H51-sectorCAPM!$A51</f>
        <v>-3.3698793707342939E-2</v>
      </c>
      <c r="J51" s="23">
        <f>sectorReturns!I51-sectorCAPM!$A51</f>
        <v>-7.5055155096856535E-2</v>
      </c>
      <c r="K51" s="23">
        <f>sectorReturns!J51-sectorCAPM!$A51</f>
        <v>-8.1897030226430773E-2</v>
      </c>
      <c r="L51" s="23">
        <f>sectorReturns!K51-sectorCAPM!$A51</f>
        <v>-0.1184761724824077</v>
      </c>
      <c r="N51" s="13">
        <v>1</v>
      </c>
      <c r="O51" s="23">
        <f>ffFactors!B51</f>
        <v>-7.4285275455371474E-2</v>
      </c>
    </row>
    <row r="52" spans="1:15" x14ac:dyDescent="0.25">
      <c r="A52" s="22">
        <f>ffFactors!E52</f>
        <v>5.2999999999999999E-2</v>
      </c>
      <c r="C52" s="23">
        <f>sectorReturns!B52-sectorCAPM!$A52</f>
        <v>-0.10912732900992253</v>
      </c>
      <c r="D52" s="23">
        <f>sectorReturns!C52-sectorCAPM!$A52</f>
        <v>-0.1052071702798674</v>
      </c>
      <c r="E52" s="23">
        <f>sectorReturns!D52-sectorCAPM!$A52</f>
        <v>-0.11611762880135887</v>
      </c>
      <c r="F52" s="23">
        <f>sectorReturns!E52-sectorCAPM!$A52</f>
        <v>-9.1827873083782929E-2</v>
      </c>
      <c r="G52" s="23">
        <f>sectorReturns!F52-sectorCAPM!$A52</f>
        <v>-9.1958918539272419E-2</v>
      </c>
      <c r="H52" s="23">
        <f>sectorReturns!G52-sectorCAPM!$A52</f>
        <v>-0.11590887188957652</v>
      </c>
      <c r="I52" s="23">
        <f>sectorReturns!H52-sectorCAPM!$A52</f>
        <v>-3.6211540522488803E-2</v>
      </c>
      <c r="J52" s="23">
        <f>sectorReturns!I52-sectorCAPM!$A52</f>
        <v>-0.1227670454164092</v>
      </c>
      <c r="K52" s="23">
        <f>sectorReturns!J52-sectorCAPM!$A52</f>
        <v>-9.2334114111385146E-2</v>
      </c>
      <c r="L52" s="23">
        <f>sectorReturns!K52-sectorCAPM!$A52</f>
        <v>-0.11986827728690766</v>
      </c>
      <c r="N52" s="13">
        <v>1</v>
      </c>
      <c r="O52" s="23">
        <f>ffFactors!B52</f>
        <v>-8.9195847455109778E-2</v>
      </c>
    </row>
    <row r="53" spans="1:15" x14ac:dyDescent="0.25">
      <c r="A53" s="22">
        <f>ffFactors!E53</f>
        <v>5.3199999999999997E-2</v>
      </c>
      <c r="C53" s="23">
        <f>sectorReturns!B53-sectorCAPM!$A53</f>
        <v>-8.7427807128824447E-2</v>
      </c>
      <c r="D53" s="23">
        <f>sectorReturns!C53-sectorCAPM!$A53</f>
        <v>-6.5142769097226827E-2</v>
      </c>
      <c r="E53" s="23">
        <f>sectorReturns!D53-sectorCAPM!$A53</f>
        <v>-0.10385669809307353</v>
      </c>
      <c r="F53" s="23">
        <f>sectorReturns!E53-sectorCAPM!$A53</f>
        <v>-7.636847247113579E-2</v>
      </c>
      <c r="G53" s="23">
        <f>sectorReturns!F53-sectorCAPM!$A53</f>
        <v>-8.984643499428932E-2</v>
      </c>
      <c r="H53" s="23">
        <f>sectorReturns!G53-sectorCAPM!$A53</f>
        <v>-8.9754328285789248E-2</v>
      </c>
      <c r="I53" s="23">
        <f>sectorReturns!H53-sectorCAPM!$A53</f>
        <v>-0.10166383158502088</v>
      </c>
      <c r="J53" s="23">
        <f>sectorReturns!I53-sectorCAPM!$A53</f>
        <v>-6.8312988988742801E-2</v>
      </c>
      <c r="K53" s="23">
        <f>sectorReturns!J53-sectorCAPM!$A53</f>
        <v>-6.5872154380848078E-2</v>
      </c>
      <c r="L53" s="23">
        <f>sectorReturns!K53-sectorCAPM!$A53</f>
        <v>-3.5786928513350164E-2</v>
      </c>
      <c r="N53" s="13">
        <v>1</v>
      </c>
      <c r="O53" s="23">
        <f>ffFactors!B53</f>
        <v>-6.3993840874079097E-2</v>
      </c>
    </row>
    <row r="54" spans="1:15" x14ac:dyDescent="0.25">
      <c r="A54" s="22">
        <f>ffFactors!E54</f>
        <v>5.2380000000000003E-2</v>
      </c>
      <c r="C54" s="23">
        <f>sectorReturns!B54-sectorCAPM!$A54</f>
        <v>3.1476547439048479E-2</v>
      </c>
      <c r="D54" s="23">
        <f>sectorReturns!C54-sectorCAPM!$A54</f>
        <v>-1.401479788830251E-2</v>
      </c>
      <c r="E54" s="23">
        <f>sectorReturns!D54-sectorCAPM!$A54</f>
        <v>5.5850674130696935E-2</v>
      </c>
      <c r="F54" s="23">
        <f>sectorReturns!E54-sectorCAPM!$A54</f>
        <v>5.5912585695186486E-2</v>
      </c>
      <c r="G54" s="23">
        <f>sectorReturns!F54-sectorCAPM!$A54</f>
        <v>2.7588523872648027E-3</v>
      </c>
      <c r="H54" s="23">
        <f>sectorReturns!G54-sectorCAPM!$A54</f>
        <v>3.8631219263781415E-2</v>
      </c>
      <c r="I54" s="23">
        <f>sectorReturns!H54-sectorCAPM!$A54</f>
        <v>-6.4289985374809414E-2</v>
      </c>
      <c r="J54" s="23">
        <f>sectorReturns!I54-sectorCAPM!$A54</f>
        <v>7.2472959983805402E-2</v>
      </c>
      <c r="K54" s="23">
        <f>sectorReturns!J54-sectorCAPM!$A54</f>
        <v>2.5371459154679539E-2</v>
      </c>
      <c r="L54" s="23">
        <f>sectorReturns!K54-sectorCAPM!$A54</f>
        <v>-2.5460541775469137E-3</v>
      </c>
      <c r="N54" s="13">
        <v>1</v>
      </c>
      <c r="O54" s="23">
        <f>ffFactors!B54</f>
        <v>3.3737624482440061E-2</v>
      </c>
    </row>
    <row r="55" spans="1:15" x14ac:dyDescent="0.25">
      <c r="A55" s="22">
        <f>ffFactors!E55</f>
        <v>5.1799999999999999E-2</v>
      </c>
      <c r="C55" s="23">
        <f>sectorReturns!B55-sectorCAPM!$A55</f>
        <v>-2.1292953377259616E-4</v>
      </c>
      <c r="D55" s="23">
        <f>sectorReturns!C55-sectorCAPM!$A55</f>
        <v>-2.8220779846833178E-2</v>
      </c>
      <c r="E55" s="23">
        <f>sectorReturns!D55-sectorCAPM!$A55</f>
        <v>1.6091126201294464E-2</v>
      </c>
      <c r="F55" s="23">
        <f>sectorReturns!E55-sectorCAPM!$A55</f>
        <v>7.9375100210992977E-3</v>
      </c>
      <c r="G55" s="23">
        <f>sectorReturns!F55-sectorCAPM!$A55</f>
        <v>-2.331538849964121E-3</v>
      </c>
      <c r="H55" s="23">
        <f>sectorReturns!G55-sectorCAPM!$A55</f>
        <v>1.984374439881352E-2</v>
      </c>
      <c r="I55" s="23">
        <f>sectorReturns!H55-sectorCAPM!$A55</f>
        <v>-6.2317478696378797E-2</v>
      </c>
      <c r="J55" s="23">
        <f>sectorReturns!I55-sectorCAPM!$A55</f>
        <v>-5.3449342815244244E-3</v>
      </c>
      <c r="K55" s="23">
        <f>sectorReturns!J55-sectorCAPM!$A55</f>
        <v>-1.0073819202425574E-3</v>
      </c>
      <c r="L55" s="23">
        <f>sectorReturns!K55-sectorCAPM!$A55</f>
        <v>-3.7693478671458773E-2</v>
      </c>
      <c r="N55" s="13">
        <v>1</v>
      </c>
      <c r="O55" s="23">
        <f>ffFactors!B55</f>
        <v>-3.9818419322818488E-3</v>
      </c>
    </row>
    <row r="56" spans="1:15" x14ac:dyDescent="0.25">
      <c r="A56" s="22">
        <f>ffFactors!E56</f>
        <v>5.1880000000000003E-2</v>
      </c>
      <c r="C56" s="23">
        <f>sectorReturns!B56-sectorCAPM!$A56</f>
        <v>-8.8690359244788047E-2</v>
      </c>
      <c r="D56" s="23">
        <f>sectorReturns!C56-sectorCAPM!$A56</f>
        <v>-3.3069673001232862E-2</v>
      </c>
      <c r="E56" s="23">
        <f>sectorReturns!D56-sectorCAPM!$A56</f>
        <v>-9.1190540365767417E-2</v>
      </c>
      <c r="F56" s="23">
        <f>sectorReturns!E56-sectorCAPM!$A56</f>
        <v>-2.7505055844896362E-2</v>
      </c>
      <c r="G56" s="23">
        <f>sectorReturns!F56-sectorCAPM!$A56</f>
        <v>-2.4819055337204892E-2</v>
      </c>
      <c r="H56" s="23">
        <f>sectorReturns!G56-sectorCAPM!$A56</f>
        <v>-5.9049319788546224E-2</v>
      </c>
      <c r="I56" s="23">
        <f>sectorReturns!H56-sectorCAPM!$A56</f>
        <v>-5.0795035240114778E-2</v>
      </c>
      <c r="J56" s="23">
        <f>sectorReturns!I56-sectorCAPM!$A56</f>
        <v>-2.9965346684783858E-2</v>
      </c>
      <c r="K56" s="23">
        <f>sectorReturns!J56-sectorCAPM!$A56</f>
        <v>-1.113783593172555E-2</v>
      </c>
      <c r="L56" s="23">
        <f>sectorReturns!K56-sectorCAPM!$A56</f>
        <v>-7.6247512273427284E-2</v>
      </c>
      <c r="N56" s="13">
        <v>1</v>
      </c>
      <c r="O56" s="23">
        <f>ffFactors!B56</f>
        <v>-3.7776619289861507E-2</v>
      </c>
    </row>
    <row r="57" spans="1:15" x14ac:dyDescent="0.25">
      <c r="A57" s="22">
        <f>ffFactors!E57</f>
        <v>5.2229999999999999E-2</v>
      </c>
      <c r="C57" s="23">
        <f>sectorReturns!B57-sectorCAPM!$A57</f>
        <v>5.0411176120452664E-3</v>
      </c>
      <c r="D57" s="23">
        <f>sectorReturns!C57-sectorCAPM!$A57</f>
        <v>-2.3793976243430749E-2</v>
      </c>
      <c r="E57" s="23">
        <f>sectorReturns!D57-sectorCAPM!$A57</f>
        <v>2.5079445125179248E-2</v>
      </c>
      <c r="F57" s="23">
        <f>sectorReturns!E57-sectorCAPM!$A57</f>
        <v>-1.1059078793440397E-2</v>
      </c>
      <c r="G57" s="23">
        <f>sectorReturns!F57-sectorCAPM!$A57</f>
        <v>-1.862856978104533E-2</v>
      </c>
      <c r="H57" s="23">
        <f>sectorReturns!G57-sectorCAPM!$A57</f>
        <v>1.6680238288847543E-2</v>
      </c>
      <c r="I57" s="23">
        <f>sectorReturns!H57-sectorCAPM!$A57</f>
        <v>-2.0760612187515758E-2</v>
      </c>
      <c r="J57" s="23">
        <f>sectorReturns!I57-sectorCAPM!$A57</f>
        <v>-5.0136463192626199E-3</v>
      </c>
      <c r="K57" s="23">
        <f>sectorReturns!J57-sectorCAPM!$A57</f>
        <v>-7.4618365198366246E-3</v>
      </c>
      <c r="L57" s="23">
        <f>sectorReturns!K57-sectorCAPM!$A57</f>
        <v>-3.8215460651790989E-2</v>
      </c>
      <c r="N57" s="13">
        <v>1</v>
      </c>
      <c r="O57" s="23">
        <f>ffFactors!B57</f>
        <v>-2.9413055639028671E-2</v>
      </c>
    </row>
    <row r="58" spans="1:15" x14ac:dyDescent="0.25">
      <c r="A58" s="22">
        <f>ffFactors!E58</f>
        <v>5.203E-2</v>
      </c>
      <c r="C58" s="23">
        <f>sectorReturns!B58-sectorCAPM!$A58</f>
        <v>5.7644892603878201E-3</v>
      </c>
      <c r="D58" s="23">
        <f>sectorReturns!C58-sectorCAPM!$A58</f>
        <v>-2.3105855478873706E-2</v>
      </c>
      <c r="E58" s="23">
        <f>sectorReturns!D58-sectorCAPM!$A58</f>
        <v>-4.5747054475841549E-2</v>
      </c>
      <c r="F58" s="23">
        <f>sectorReturns!E58-sectorCAPM!$A58</f>
        <v>-7.4939176973738975E-3</v>
      </c>
      <c r="G58" s="23">
        <f>sectorReturns!F58-sectorCAPM!$A58</f>
        <v>-3.2959884348246579E-2</v>
      </c>
      <c r="H58" s="23">
        <f>sectorReturns!G58-sectorCAPM!$A58</f>
        <v>-6.8724404292829638E-3</v>
      </c>
      <c r="I58" s="23">
        <f>sectorReturns!H58-sectorCAPM!$A58</f>
        <v>4.0338378997902845E-2</v>
      </c>
      <c r="J58" s="23">
        <f>sectorReturns!I58-sectorCAPM!$A58</f>
        <v>-3.9459267059084591E-2</v>
      </c>
      <c r="K58" s="23">
        <f>sectorReturns!J58-sectorCAPM!$A58</f>
        <v>-2.6481654792342917E-2</v>
      </c>
      <c r="L58" s="23">
        <f>sectorReturns!K58-sectorCAPM!$A58</f>
        <v>7.2760842510747603E-3</v>
      </c>
      <c r="N58" s="13">
        <v>1</v>
      </c>
      <c r="O58" s="23">
        <f>ffFactors!B58</f>
        <v>-3.062211549177709E-2</v>
      </c>
    </row>
    <row r="59" spans="1:15" x14ac:dyDescent="0.25">
      <c r="A59" s="22">
        <f>ffFactors!E59</f>
        <v>5.2449999999999997E-2</v>
      </c>
      <c r="C59" s="23">
        <f>sectorReturns!B59-sectorCAPM!$A59</f>
        <v>-9.9022847580892956E-2</v>
      </c>
      <c r="D59" s="23">
        <f>sectorReturns!C59-sectorCAPM!$A59</f>
        <v>-6.4712618193183358E-2</v>
      </c>
      <c r="E59" s="23">
        <f>sectorReturns!D59-sectorCAPM!$A59</f>
        <v>-0.10486238683574253</v>
      </c>
      <c r="F59" s="23">
        <f>sectorReturns!E59-sectorCAPM!$A59</f>
        <v>-9.5827639752943491E-2</v>
      </c>
      <c r="G59" s="23">
        <f>sectorReturns!F59-sectorCAPM!$A59</f>
        <v>-0.10439713891189113</v>
      </c>
      <c r="H59" s="23">
        <f>sectorReturns!G59-sectorCAPM!$A59</f>
        <v>-9.2155037366177806E-2</v>
      </c>
      <c r="I59" s="23">
        <f>sectorReturns!H59-sectorCAPM!$A59</f>
        <v>-5.5302555370618754E-2</v>
      </c>
      <c r="J59" s="23">
        <f>sectorReturns!I59-sectorCAPM!$A59</f>
        <v>-0.10819408761018898</v>
      </c>
      <c r="K59" s="23">
        <f>sectorReturns!J59-sectorCAPM!$A59</f>
        <v>-9.0587380834172865E-2</v>
      </c>
      <c r="L59" s="23">
        <f>sectorReturns!K59-sectorCAPM!$A59</f>
        <v>-2.8840508364179031E-2</v>
      </c>
      <c r="N59" s="13">
        <v>1</v>
      </c>
      <c r="O59" s="23">
        <f>ffFactors!B59</f>
        <v>-0.10066602414998184</v>
      </c>
    </row>
    <row r="60" spans="1:15" x14ac:dyDescent="0.25">
      <c r="A60" s="22">
        <f>ffFactors!E60</f>
        <v>5.2380000000000003E-2</v>
      </c>
      <c r="C60" s="23">
        <f>sectorReturns!B60-sectorCAPM!$A60</f>
        <v>-1.0832193153230918E-2</v>
      </c>
      <c r="D60" s="23">
        <f>sectorReturns!C60-sectorCAPM!$A60</f>
        <v>-2.5164128471063599E-2</v>
      </c>
      <c r="E60" s="23">
        <f>sectorReturns!D60-sectorCAPM!$A60</f>
        <v>-1.9718763583008649E-2</v>
      </c>
      <c r="F60" s="23">
        <f>sectorReturns!E60-sectorCAPM!$A60</f>
        <v>-1.2336539842228475E-2</v>
      </c>
      <c r="G60" s="23">
        <f>sectorReturns!F60-sectorCAPM!$A60</f>
        <v>-2.4495616587713039E-2</v>
      </c>
      <c r="H60" s="23">
        <f>sectorReturns!G60-sectorCAPM!$A60</f>
        <v>-1.7325551121169729E-2</v>
      </c>
      <c r="I60" s="23">
        <f>sectorReturns!H60-sectorCAPM!$A60</f>
        <v>-4.7329847807005568E-2</v>
      </c>
      <c r="J60" s="23">
        <f>sectorReturns!I60-sectorCAPM!$A60</f>
        <v>5.3284747534462218E-3</v>
      </c>
      <c r="K60" s="23">
        <f>sectorReturns!J60-sectorCAPM!$A60</f>
        <v>4.8345944565528209E-4</v>
      </c>
      <c r="L60" s="23">
        <f>sectorReturns!K60-sectorCAPM!$A60</f>
        <v>1.5544509375727482E-2</v>
      </c>
      <c r="N60" s="13">
        <v>1</v>
      </c>
      <c r="O60" s="23">
        <f>ffFactors!B60</f>
        <v>-6.740889453713185E-3</v>
      </c>
    </row>
    <row r="61" spans="1:15" x14ac:dyDescent="0.25">
      <c r="A61" s="3"/>
    </row>
    <row r="62" spans="1:15" x14ac:dyDescent="0.25">
      <c r="A62" s="7" t="s">
        <v>41</v>
      </c>
    </row>
    <row r="63" spans="1:15" ht="15.75" thickBot="1" x14ac:dyDescent="0.3">
      <c r="A63" s="7"/>
      <c r="C63" s="33" t="str">
        <f>sectorReturns!B1</f>
        <v>VAW</v>
      </c>
      <c r="D63" s="33" t="str">
        <f>sectorReturns!C1</f>
        <v>VDC</v>
      </c>
      <c r="E63" s="33" t="str">
        <f>sectorReturns!D1</f>
        <v>VCR</v>
      </c>
      <c r="F63" s="33" t="str">
        <f>sectorReturns!E1</f>
        <v>VFH</v>
      </c>
      <c r="G63" s="33" t="str">
        <f>sectorReturns!F1</f>
        <v>VHT</v>
      </c>
      <c r="H63" s="33" t="str">
        <f>sectorReturns!G1</f>
        <v>VIS</v>
      </c>
      <c r="I63" s="33" t="str">
        <f>sectorReturns!H1</f>
        <v>VDE</v>
      </c>
      <c r="J63" s="33" t="str">
        <f>sectorReturns!I1</f>
        <v>VGT</v>
      </c>
      <c r="K63" s="33" t="str">
        <f>sectorReturns!J1</f>
        <v>VOX</v>
      </c>
      <c r="L63" s="33" t="str">
        <f>sectorReturns!K1</f>
        <v>VPU</v>
      </c>
    </row>
    <row r="64" spans="1:15" x14ac:dyDescent="0.25">
      <c r="A64" s="3"/>
      <c r="B64" s="14" t="s">
        <v>37</v>
      </c>
      <c r="C64" s="42" cm="1">
        <f t="array" ref="C64:C65">MMULT(MMULT(MINVERSE(MMULT(TRANSPOSE($N$2:$O$60),$N$2:$O$60)), TRANSPOSE($N$2:$O$60)),C2:C60)</f>
        <v>2.9181723415439946E-3</v>
      </c>
      <c r="D64" s="42" cm="1">
        <f t="array" ref="D64:D65">MMULT(MMULT(MINVERSE(MMULT(TRANSPOSE($N$2:$O$60),$N$2:$O$60)), TRANSPOSE($N$2:$O$60)),D2:D60)</f>
        <v>-4.0167379977698557E-3</v>
      </c>
      <c r="E64" s="42" cm="1">
        <f t="array" ref="E64:E65">MMULT(MMULT(MINVERSE(MMULT(TRANSPOSE($N$2:$O$60),$N$2:$O$60)), TRANSPOSE($N$2:$O$60)),E2:E60)</f>
        <v>4.0464759198352539E-3</v>
      </c>
      <c r="F64" s="42" cm="1">
        <f t="array" ref="F64:F65">MMULT(MMULT(MINVERSE(MMULT(TRANSPOSE($N$2:$O$60),$N$2:$O$60)), TRANSPOSE($N$2:$O$60)),F2:F60)</f>
        <v>2.170561205300894E-3</v>
      </c>
      <c r="G64" s="42" cm="1">
        <f t="array" ref="G64:G65">MMULT(MMULT(MINVERSE(MMULT(TRANSPOSE($N$2:$O$60),$N$2:$O$60)), TRANSPOSE($N$2:$O$60)),G2:G60)</f>
        <v>-3.0354058875353518E-3</v>
      </c>
      <c r="H64" s="42" cm="1">
        <f t="array" ref="H64:H65">MMULT(MMULT(MINVERSE(MMULT(TRANSPOSE($N$2:$O$60),$N$2:$O$60)), TRANSPOSE($N$2:$O$60)),H2:H60)</f>
        <v>3.1318970252487894E-3</v>
      </c>
      <c r="I64" s="42" cm="1">
        <f t="array" ref="I64:I65">MMULT(MMULT(MINVERSE(MMULT(TRANSPOSE($N$2:$O$60),$N$2:$O$60)), TRANSPOSE($N$2:$O$60)),I2:I60)</f>
        <v>8.517140363653997E-3</v>
      </c>
      <c r="J64" s="42" cm="1">
        <f t="array" ref="J64:J65">MMULT(MMULT(MINVERSE(MMULT(TRANSPOSE($N$2:$O$60),$N$2:$O$60)), TRANSPOSE($N$2:$O$60)),J2:J60)</f>
        <v>8.1167489822740919E-3</v>
      </c>
      <c r="K64" s="42" cm="1">
        <f t="array" ref="K64:K65">MMULT(MMULT(MINVERSE(MMULT(TRANSPOSE($N$2:$O$60),$N$2:$O$60)), TRANSPOSE($N$2:$O$60)),K2:K60)</f>
        <v>-9.5742272864956883E-4</v>
      </c>
      <c r="L64" s="43" cm="1">
        <f t="array" ref="L64:L65">MMULT(MMULT(MINVERSE(MMULT(TRANSPOSE($N$2:$O$60),$N$2:$O$60)), TRANSPOSE($N$2:$O$60)),L2:L60)</f>
        <v>-6.9611852808058403E-3</v>
      </c>
    </row>
    <row r="65" spans="1:12" x14ac:dyDescent="0.25">
      <c r="A65" s="3"/>
      <c r="B65" s="15" t="s">
        <v>38</v>
      </c>
      <c r="C65" s="16">
        <v>1.1476559102500212</v>
      </c>
      <c r="D65" s="16">
        <v>0.74436008844647694</v>
      </c>
      <c r="E65" s="16">
        <v>1.1595548944295684</v>
      </c>
      <c r="F65" s="16">
        <v>1.1554031806630494</v>
      </c>
      <c r="G65" s="16">
        <v>0.77761342132267386</v>
      </c>
      <c r="H65" s="16">
        <v>1.1241937307339822</v>
      </c>
      <c r="I65" s="16">
        <v>1.4681494069975918</v>
      </c>
      <c r="J65" s="16">
        <v>1.0214458288118249</v>
      </c>
      <c r="K65" s="16">
        <v>0.95132227971764349</v>
      </c>
      <c r="L65" s="17">
        <v>0.703223519233382</v>
      </c>
    </row>
    <row r="66" spans="1:12" x14ac:dyDescent="0.25">
      <c r="A66" s="3"/>
    </row>
    <row r="67" spans="1:12" x14ac:dyDescent="0.25">
      <c r="A67" s="7" t="s">
        <v>40</v>
      </c>
    </row>
    <row r="68" spans="1:12" ht="15.75" thickBot="1" x14ac:dyDescent="0.3">
      <c r="A68" s="7"/>
      <c r="C68" s="33" t="str">
        <f>C63</f>
        <v>VAW</v>
      </c>
      <c r="D68" s="33" t="str">
        <f t="shared" ref="D68:L68" si="0">D63</f>
        <v>VDC</v>
      </c>
      <c r="E68" s="33" t="str">
        <f t="shared" si="0"/>
        <v>VCR</v>
      </c>
      <c r="F68" s="33" t="str">
        <f t="shared" si="0"/>
        <v>VFH</v>
      </c>
      <c r="G68" s="33" t="str">
        <f t="shared" si="0"/>
        <v>VHT</v>
      </c>
      <c r="H68" s="33" t="str">
        <f t="shared" si="0"/>
        <v>VIS</v>
      </c>
      <c r="I68" s="33" t="str">
        <f t="shared" si="0"/>
        <v>VDE</v>
      </c>
      <c r="J68" s="33" t="str">
        <f t="shared" si="0"/>
        <v>VGT</v>
      </c>
      <c r="K68" s="33" t="str">
        <f t="shared" si="0"/>
        <v>VOX</v>
      </c>
      <c r="L68" s="33" t="str">
        <f t="shared" si="0"/>
        <v>VPU</v>
      </c>
    </row>
    <row r="69" spans="1:12" x14ac:dyDescent="0.25">
      <c r="A69" s="3"/>
      <c r="B69" s="15" t="s">
        <v>38</v>
      </c>
      <c r="C69" s="31" cm="1">
        <f t="array" ref="C69:C70">TRANSPOSE(LINEST(C2:C60,$O$2:$O$60,TRUE, FALSE))</f>
        <v>1.1476559102500206</v>
      </c>
      <c r="D69" s="31" cm="1">
        <f t="array" ref="D69:D70">TRANSPOSE(LINEST(D2:D60,$O$2:$O$60,TRUE, FALSE))</f>
        <v>0.74436008844647694</v>
      </c>
      <c r="E69" s="31" cm="1">
        <f t="array" ref="E69:E70">TRANSPOSE(LINEST(E2:E60,$O$2:$O$60,TRUE, FALSE))</f>
        <v>1.1595548944295686</v>
      </c>
      <c r="F69" s="31" cm="1">
        <f t="array" ref="F69:F70">TRANSPOSE(LINEST(F2:F60,$O$2:$O$60,TRUE, FALSE))</f>
        <v>1.1554031806630491</v>
      </c>
      <c r="G69" s="31" cm="1">
        <f t="array" ref="G69:G70">TRANSPOSE(LINEST(G2:G60,$O$2:$O$60,TRUE, FALSE))</f>
        <v>0.77761342132267397</v>
      </c>
      <c r="H69" s="31" cm="1">
        <f t="array" ref="H69:H70">TRANSPOSE(LINEST(H2:H60,$O$2:$O$60,TRUE, FALSE))</f>
        <v>1.1241937307339813</v>
      </c>
      <c r="I69" s="31" cm="1">
        <f t="array" ref="I69:I70">TRANSPOSE(LINEST(I2:I60,$O$2:$O$60,TRUE, FALSE))</f>
        <v>1.4681494069975916</v>
      </c>
      <c r="J69" s="31" cm="1">
        <f t="array" ref="J69:J70">TRANSPOSE(LINEST(J2:J60,$O$2:$O$60,TRUE, FALSE))</f>
        <v>1.0214458288118242</v>
      </c>
      <c r="K69" s="31" cm="1">
        <f t="array" ref="K69:K70">TRANSPOSE(LINEST(K2:K60,$O$2:$O$60,TRUE, FALSE))</f>
        <v>0.95132227971764349</v>
      </c>
      <c r="L69" s="32" cm="1">
        <f t="array" ref="L69:L70">TRANSPOSE(LINEST(L2:L60,$O$2:$O$60,TRUE, FALSE))</f>
        <v>0.70322351923338233</v>
      </c>
    </row>
    <row r="70" spans="1:12" x14ac:dyDescent="0.25">
      <c r="A70" s="3"/>
      <c r="B70" s="18" t="s">
        <v>37</v>
      </c>
      <c r="C70" s="19">
        <v>2.9181723415439877E-3</v>
      </c>
      <c r="D70" s="19">
        <v>-4.0167379977698557E-3</v>
      </c>
      <c r="E70" s="19">
        <v>4.0464759198352521E-3</v>
      </c>
      <c r="F70" s="19">
        <v>2.1705612053008923E-3</v>
      </c>
      <c r="G70" s="19">
        <v>-3.0354058875353557E-3</v>
      </c>
      <c r="H70" s="19">
        <v>3.1318970252487855E-3</v>
      </c>
      <c r="I70" s="19">
        <v>8.5171403636539987E-3</v>
      </c>
      <c r="J70" s="19">
        <v>8.1167489822740798E-3</v>
      </c>
      <c r="K70" s="19">
        <v>-9.5742272864956374E-4</v>
      </c>
      <c r="L70" s="20">
        <v>-6.9611852808058455E-3</v>
      </c>
    </row>
    <row r="71" spans="1:12" x14ac:dyDescent="0.25">
      <c r="A71" s="3"/>
    </row>
    <row r="72" spans="1:12" x14ac:dyDescent="0.25">
      <c r="A72" s="7" t="s">
        <v>42</v>
      </c>
    </row>
    <row r="73" spans="1:12" x14ac:dyDescent="0.25">
      <c r="A73" s="3"/>
      <c r="B73" s="30" t="s">
        <v>43</v>
      </c>
      <c r="C73" s="10" cm="1">
        <f t="array" ref="C73:L73">TRANSPOSE(sectorWeights!C2:C11)</f>
        <v>2.8500000000000001E-2</v>
      </c>
      <c r="D73" s="10">
        <v>5.62E-2</v>
      </c>
      <c r="E73" s="10">
        <v>0.1062</v>
      </c>
      <c r="F73" s="10">
        <v>0.14560000000000001</v>
      </c>
      <c r="G73" s="10">
        <v>0.1115</v>
      </c>
      <c r="H73" s="10">
        <v>9.2200000000000004E-2</v>
      </c>
      <c r="I73" s="10">
        <v>5.1400000000000001E-2</v>
      </c>
      <c r="J73" s="10">
        <v>0.27310000000000001</v>
      </c>
      <c r="K73" s="10">
        <v>8.72E-2</v>
      </c>
      <c r="L73" s="10">
        <v>2.3E-2</v>
      </c>
    </row>
    <row r="74" spans="1:12" x14ac:dyDescent="0.25">
      <c r="A74" s="3"/>
      <c r="B74" s="11" t="s">
        <v>38</v>
      </c>
      <c r="C74" s="12" cm="1">
        <f t="array" ref="C74">MMULT(_xlfn.ANCHORARRAY(C73),TRANSPOSE(C65:L65))</f>
        <v>1.0098164008588608</v>
      </c>
    </row>
    <row r="75" spans="1:12" x14ac:dyDescent="0.25">
      <c r="A75" s="3"/>
    </row>
    <row r="76" spans="1:12" x14ac:dyDescent="0.25">
      <c r="A76" s="3"/>
    </row>
    <row r="77" spans="1:12" x14ac:dyDescent="0.25">
      <c r="A77" s="3"/>
    </row>
    <row r="78" spans="1:12" x14ac:dyDescent="0.25">
      <c r="A78" s="3"/>
    </row>
    <row r="79" spans="1:12" x14ac:dyDescent="0.25">
      <c r="A79" s="3"/>
    </row>
    <row r="80" spans="1:1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F120-C3DB-41C5-8A42-3CABF89332C2}">
  <dimension ref="A1:K90"/>
  <sheetViews>
    <sheetView workbookViewId="0">
      <selection activeCell="G75" sqref="G75"/>
    </sheetView>
  </sheetViews>
  <sheetFormatPr defaultRowHeight="15" x14ac:dyDescent="0.25"/>
  <cols>
    <col min="2" max="2" width="9.85546875" bestFit="1" customWidth="1"/>
    <col min="3" max="3" width="9.28515625" bestFit="1" customWidth="1"/>
    <col min="4" max="5" width="9.85546875" bestFit="1" customWidth="1"/>
    <col min="6" max="6" width="9.28515625" bestFit="1" customWidth="1"/>
    <col min="7" max="11" width="9.85546875" bestFit="1" customWidth="1"/>
  </cols>
  <sheetData>
    <row r="1" spans="1:11" ht="15.75" thickBot="1" x14ac:dyDescent="0.3">
      <c r="A1" s="1" t="s">
        <v>4</v>
      </c>
      <c r="B1" s="28" t="str">
        <f>sectorPrices!B1</f>
        <v>VAW</v>
      </c>
      <c r="C1" s="28" t="str">
        <f>sectorPrices!C1</f>
        <v>VDC</v>
      </c>
      <c r="D1" s="28" t="str">
        <f>sectorPrices!D1</f>
        <v>VCR</v>
      </c>
      <c r="E1" s="28" t="str">
        <f>sectorPrices!E1</f>
        <v>VFH</v>
      </c>
      <c r="F1" s="28" t="str">
        <f>sectorPrices!F1</f>
        <v>VHT</v>
      </c>
      <c r="G1" s="28" t="str">
        <f>sectorPrices!G1</f>
        <v>VIS</v>
      </c>
      <c r="H1" s="28" t="str">
        <f>sectorPrices!H1</f>
        <v>VDE</v>
      </c>
      <c r="I1" s="28" t="str">
        <f>sectorPrices!I1</f>
        <v>VGT</v>
      </c>
      <c r="J1" s="28" t="str">
        <f>sectorPrices!J1</f>
        <v>VOX</v>
      </c>
      <c r="K1" s="28" t="str">
        <f>sectorPrices!K1</f>
        <v>VPU</v>
      </c>
    </row>
    <row r="2" spans="1:11" x14ac:dyDescent="0.25">
      <c r="A2" s="2">
        <f>sectorPrices!A3</f>
        <v>43647</v>
      </c>
      <c r="B2" s="5">
        <f>LN(sectorPrices!B3/sectorPrices!B2)</f>
        <v>2.9639769487082944E-4</v>
      </c>
      <c r="C2" s="5">
        <f>LN(sectorPrices!C3/sectorPrices!C2)</f>
        <v>3.0198636516954026E-2</v>
      </c>
      <c r="D2" s="5">
        <f>LN(sectorPrices!D3/sectorPrices!D2)</f>
        <v>1.4067997364670258E-2</v>
      </c>
      <c r="E2" s="5">
        <f>LN(sectorPrices!E3/sectorPrices!E2)</f>
        <v>3.2497359981298955E-2</v>
      </c>
      <c r="F2" s="5">
        <f>LN(sectorPrices!F3/sectorPrices!F2)</f>
        <v>-6.4963719326067756E-3</v>
      </c>
      <c r="G2" s="5">
        <f>LN(sectorPrices!G3/sectorPrices!G2)</f>
        <v>1.1192928878175926E-2</v>
      </c>
      <c r="H2" s="5">
        <f>LN(sectorPrices!H3/sectorPrices!H2)</f>
        <v>-1.627461524650331E-2</v>
      </c>
      <c r="I2" s="5">
        <f>LN(sectorPrices!I3/sectorPrices!I2)</f>
        <v>3.7760423899141138E-2</v>
      </c>
      <c r="J2" s="5">
        <f>LN(sectorPrices!J3/sectorPrices!J2)</f>
        <v>3.5643092189671301E-2</v>
      </c>
      <c r="K2" s="5">
        <f>LN(sectorPrices!K3/sectorPrices!K2)</f>
        <v>5.1208932292679107E-3</v>
      </c>
    </row>
    <row r="3" spans="1:11" x14ac:dyDescent="0.25">
      <c r="A3" s="2">
        <f>sectorPrices!A4</f>
        <v>43678</v>
      </c>
      <c r="B3" s="5">
        <f>LN(sectorPrices!B4/sectorPrices!B3)</f>
        <v>-3.8772206852027036E-2</v>
      </c>
      <c r="C3" s="5">
        <f>LN(sectorPrices!C4/sectorPrices!C3)</f>
        <v>1.5832259529247099E-2</v>
      </c>
      <c r="D3" s="5">
        <f>LN(sectorPrices!D4/sectorPrices!D3)</f>
        <v>-1.7510701563181234E-2</v>
      </c>
      <c r="E3" s="5">
        <f>LN(sectorPrices!E4/sectorPrices!E3)</f>
        <v>-5.3002442660777353E-2</v>
      </c>
      <c r="F3" s="5">
        <f>LN(sectorPrices!F4/sectorPrices!F3)</f>
        <v>-1.1836379776430242E-2</v>
      </c>
      <c r="G3" s="5">
        <f>LN(sectorPrices!G4/sectorPrices!G3)</f>
        <v>-3.145654083214347E-2</v>
      </c>
      <c r="H3" s="5">
        <f>LN(sectorPrices!H4/sectorPrices!H3)</f>
        <v>-9.1172930506291397E-2</v>
      </c>
      <c r="I3" s="5">
        <f>LN(sectorPrices!I4/sectorPrices!I3)</f>
        <v>-2.2181512677787469E-2</v>
      </c>
      <c r="J3" s="5">
        <f>LN(sectorPrices!J4/sectorPrices!J3)</f>
        <v>-2.8164533960141794E-2</v>
      </c>
      <c r="K3" s="5">
        <f>LN(sectorPrices!K4/sectorPrices!K3)</f>
        <v>4.7191570611410869E-2</v>
      </c>
    </row>
    <row r="4" spans="1:11" x14ac:dyDescent="0.25">
      <c r="A4" s="2">
        <f>sectorPrices!A5</f>
        <v>43709</v>
      </c>
      <c r="B4" s="5">
        <f>LN(sectorPrices!B5/sectorPrices!B4)</f>
        <v>2.9713776372181231E-2</v>
      </c>
      <c r="C4" s="5">
        <f>LN(sectorPrices!C5/sectorPrices!C4)</f>
        <v>1.195146810603976E-2</v>
      </c>
      <c r="D4" s="5">
        <f>LN(sectorPrices!D5/sectorPrices!D4)</f>
        <v>1.0043757802982622E-2</v>
      </c>
      <c r="E4" s="5">
        <f>LN(sectorPrices!E5/sectorPrices!E4)</f>
        <v>4.0227262884097385E-2</v>
      </c>
      <c r="F4" s="5">
        <f>LN(sectorPrices!F5/sectorPrices!F4)</f>
        <v>-1.1680064893518721E-2</v>
      </c>
      <c r="G4" s="5">
        <f>LN(sectorPrices!G5/sectorPrices!G4)</f>
        <v>2.5586501500390154E-2</v>
      </c>
      <c r="H4" s="5">
        <f>LN(sectorPrices!H5/sectorPrices!H4)</f>
        <v>2.9658639452819501E-2</v>
      </c>
      <c r="I4" s="5">
        <f>LN(sectorPrices!I5/sectorPrices!I4)</f>
        <v>9.2749843796944495E-3</v>
      </c>
      <c r="J4" s="5">
        <f>LN(sectorPrices!J5/sectorPrices!J4)</f>
        <v>-5.406653977421085E-3</v>
      </c>
      <c r="K4" s="5">
        <f>LN(sectorPrices!K5/sectorPrices!K4)</f>
        <v>3.2474408621006291E-2</v>
      </c>
    </row>
    <row r="5" spans="1:11" x14ac:dyDescent="0.25">
      <c r="A5" s="2">
        <f>sectorPrices!A6</f>
        <v>43739</v>
      </c>
      <c r="B5" s="5">
        <f>LN(sectorPrices!B6/sectorPrices!B5)</f>
        <v>8.9643676588089319E-3</v>
      </c>
      <c r="C5" s="5">
        <f>LN(sectorPrices!C6/sectorPrices!C5)</f>
        <v>2.3865318564247192E-3</v>
      </c>
      <c r="D5" s="5">
        <f>LN(sectorPrices!D6/sectorPrices!D5)</f>
        <v>1.0345896689503125E-2</v>
      </c>
      <c r="E5" s="5">
        <f>LN(sectorPrices!E6/sectorPrices!E5)</f>
        <v>2.6729535399639348E-2</v>
      </c>
      <c r="F5" s="5">
        <f>LN(sectorPrices!F6/sectorPrices!F5)</f>
        <v>5.0467816900807094E-2</v>
      </c>
      <c r="G5" s="5">
        <f>LN(sectorPrices!G6/sectorPrices!G5)</f>
        <v>1.8555030534070333E-2</v>
      </c>
      <c r="H5" s="5">
        <f>LN(sectorPrices!H6/sectorPrices!H5)</f>
        <v>-1.8203039895092019E-2</v>
      </c>
      <c r="I5" s="5">
        <f>LN(sectorPrices!I6/sectorPrices!I5)</f>
        <v>4.0695643278272811E-2</v>
      </c>
      <c r="J5" s="5">
        <f>LN(sectorPrices!J6/sectorPrices!J5)</f>
        <v>3.2317218842621148E-2</v>
      </c>
      <c r="K5" s="5">
        <f>LN(sectorPrices!K6/sectorPrices!K5)</f>
        <v>-1.1066476690125965E-3</v>
      </c>
    </row>
    <row r="6" spans="1:11" x14ac:dyDescent="0.25">
      <c r="A6" s="2">
        <f>sectorPrices!A7</f>
        <v>43770</v>
      </c>
      <c r="B6" s="5">
        <f>LN(sectorPrices!B7/sectorPrices!B6)</f>
        <v>3.1650137691016308E-2</v>
      </c>
      <c r="C6" s="5">
        <f>LN(sectorPrices!C7/sectorPrices!C6)</f>
        <v>1.4461325236793702E-2</v>
      </c>
      <c r="D6" s="5">
        <f>LN(sectorPrices!D7/sectorPrices!D6)</f>
        <v>1.8461510275477464E-2</v>
      </c>
      <c r="E6" s="5">
        <f>LN(sectorPrices!E7/sectorPrices!E6)</f>
        <v>4.8236561711586856E-2</v>
      </c>
      <c r="F6" s="5">
        <f>LN(sectorPrices!F7/sectorPrices!F6)</f>
        <v>5.9492327872234414E-2</v>
      </c>
      <c r="G6" s="5">
        <f>LN(sectorPrices!G7/sectorPrices!G6)</f>
        <v>4.1988228223185736E-2</v>
      </c>
      <c r="H6" s="5">
        <f>LN(sectorPrices!H7/sectorPrices!H6)</f>
        <v>1.0736017037077354E-2</v>
      </c>
      <c r="I6" s="5">
        <f>LN(sectorPrices!I7/sectorPrices!I6)</f>
        <v>5.4429511444134819E-2</v>
      </c>
      <c r="J6" s="5">
        <f>LN(sectorPrices!J7/sectorPrices!J6)</f>
        <v>3.1416176945906898E-2</v>
      </c>
      <c r="K6" s="5">
        <f>LN(sectorPrices!K7/sectorPrices!K6)</f>
        <v>-2.000105828063237E-2</v>
      </c>
    </row>
    <row r="7" spans="1:11" x14ac:dyDescent="0.25">
      <c r="A7" s="2">
        <f>sectorPrices!A8</f>
        <v>43800</v>
      </c>
      <c r="B7" s="5">
        <f>LN(sectorPrices!B8/sectorPrices!B7)</f>
        <v>2.399207831604528E-2</v>
      </c>
      <c r="C7" s="5">
        <f>LN(sectorPrices!C8/sectorPrices!C7)</f>
        <v>1.9354971464709481E-2</v>
      </c>
      <c r="D7" s="5">
        <f>LN(sectorPrices!D8/sectorPrices!D7)</f>
        <v>2.5117426234640999E-2</v>
      </c>
      <c r="E7" s="5">
        <f>LN(sectorPrices!E8/sectorPrices!E7)</f>
        <v>1.7455989184959358E-2</v>
      </c>
      <c r="F7" s="5">
        <f>LN(sectorPrices!F8/sectorPrices!F7)</f>
        <v>2.7869875636688215E-2</v>
      </c>
      <c r="G7" s="5">
        <f>LN(sectorPrices!G8/sectorPrices!G7)</f>
        <v>-3.5676189510559569E-3</v>
      </c>
      <c r="H7" s="5">
        <f>LN(sectorPrices!H8/sectorPrices!H7)</f>
        <v>5.9405912151881048E-2</v>
      </c>
      <c r="I7" s="5">
        <f>LN(sectorPrices!I8/sectorPrices!I7)</f>
        <v>3.6178777350360805E-2</v>
      </c>
      <c r="J7" s="5">
        <f>LN(sectorPrices!J8/sectorPrices!J7)</f>
        <v>1.9132222676205436E-2</v>
      </c>
      <c r="K7" s="5">
        <f>LN(sectorPrices!K8/sectorPrices!K7)</f>
        <v>2.3365563100582607E-2</v>
      </c>
    </row>
    <row r="8" spans="1:11" x14ac:dyDescent="0.25">
      <c r="A8" s="2">
        <f>sectorPrices!A9</f>
        <v>43831</v>
      </c>
      <c r="B8" s="5">
        <f>LN(sectorPrices!B9/sectorPrices!B8)</f>
        <v>-6.21427748361187E-2</v>
      </c>
      <c r="C8" s="5">
        <f>LN(sectorPrices!C9/sectorPrices!C8)</f>
        <v>1.4349705178161171E-3</v>
      </c>
      <c r="D8" s="5">
        <f>LN(sectorPrices!D9/sectorPrices!D8)</f>
        <v>1.6000365662455628E-2</v>
      </c>
      <c r="E8" s="5">
        <f>LN(sectorPrices!E9/sectorPrices!E8)</f>
        <v>-1.8175686192725162E-2</v>
      </c>
      <c r="F8" s="5">
        <f>LN(sectorPrices!F9/sectorPrices!F8)</f>
        <v>-2.1490556793650247E-2</v>
      </c>
      <c r="G8" s="5">
        <f>LN(sectorPrices!G9/sectorPrices!G8)</f>
        <v>-1.6218585759271713E-3</v>
      </c>
      <c r="H8" s="5">
        <f>LN(sectorPrices!H9/sectorPrices!H8)</f>
        <v>-0.1160203760313145</v>
      </c>
      <c r="I8" s="5">
        <f>LN(sectorPrices!I9/sectorPrices!I8)</f>
        <v>4.012457435515257E-2</v>
      </c>
      <c r="J8" s="5">
        <f>LN(sectorPrices!J9/sectorPrices!J8)</f>
        <v>9.2304159005266173E-3</v>
      </c>
      <c r="K8" s="5">
        <f>LN(sectorPrices!K9/sectorPrices!K8)</f>
        <v>6.6483839114669416E-2</v>
      </c>
    </row>
    <row r="9" spans="1:11" x14ac:dyDescent="0.25">
      <c r="A9" s="2">
        <f>sectorPrices!A10</f>
        <v>43862</v>
      </c>
      <c r="B9" s="5">
        <f>LN(sectorPrices!B10/sectorPrices!B9)</f>
        <v>-9.4520973575816944E-2</v>
      </c>
      <c r="C9" s="5">
        <f>LN(sectorPrices!C10/sectorPrices!C9)</f>
        <v>-8.4678521760084335E-2</v>
      </c>
      <c r="D9" s="5">
        <f>LN(sectorPrices!D10/sectorPrices!D9)</f>
        <v>-7.879626737185319E-2</v>
      </c>
      <c r="E9" s="5">
        <f>LN(sectorPrices!E10/sectorPrices!E9)</f>
        <v>-0.11880794208156366</v>
      </c>
      <c r="F9" s="5">
        <f>LN(sectorPrices!F10/sectorPrices!F9)</f>
        <v>-6.4399683994396564E-2</v>
      </c>
      <c r="G9" s="5">
        <f>LN(sectorPrices!G10/sectorPrices!G9)</f>
        <v>-9.7005122160474314E-2</v>
      </c>
      <c r="H9" s="5">
        <f>LN(sectorPrices!H10/sectorPrices!H9)</f>
        <v>-0.16185615071273254</v>
      </c>
      <c r="I9" s="5">
        <f>LN(sectorPrices!I10/sectorPrices!I9)</f>
        <v>-7.569488190935747E-2</v>
      </c>
      <c r="J9" s="5">
        <f>LN(sectorPrices!J10/sectorPrices!J9)</f>
        <v>-5.7936884602183339E-2</v>
      </c>
      <c r="K9" s="5">
        <f>LN(sectorPrices!K10/sectorPrices!K9)</f>
        <v>-0.10521418844958502</v>
      </c>
    </row>
    <row r="10" spans="1:11" x14ac:dyDescent="0.25">
      <c r="A10" s="2">
        <f>sectorPrices!A11</f>
        <v>43891</v>
      </c>
      <c r="B10" s="5">
        <f>LN(sectorPrices!B11/sectorPrices!B10)</f>
        <v>-0.17024672606219315</v>
      </c>
      <c r="C10" s="5">
        <f>LN(sectorPrices!C11/sectorPrices!C10)</f>
        <v>-6.6793896688697937E-2</v>
      </c>
      <c r="D10" s="5">
        <f>LN(sectorPrices!D11/sectorPrices!D10)</f>
        <v>-0.19830334019797868</v>
      </c>
      <c r="E10" s="5">
        <f>LN(sectorPrices!E11/sectorPrices!E10)</f>
        <v>-0.26499971570464648</v>
      </c>
      <c r="F10" s="5">
        <f>LN(sectorPrices!F11/sectorPrices!F10)</f>
        <v>-5.3911593278146527E-2</v>
      </c>
      <c r="G10" s="5">
        <f>LN(sectorPrices!G11/sectorPrices!G10)</f>
        <v>-0.22981164737370616</v>
      </c>
      <c r="H10" s="5">
        <f>LN(sectorPrices!H11/sectorPrices!H10)</f>
        <v>-0.46964365098521144</v>
      </c>
      <c r="I10" s="5">
        <f>LN(sectorPrices!I11/sectorPrices!I10)</f>
        <v>-0.10623310419347824</v>
      </c>
      <c r="J10" s="5">
        <f>LN(sectorPrices!J11/sectorPrices!J10)</f>
        <v>-0.1576697210273928</v>
      </c>
      <c r="K10" s="5">
        <f>LN(sectorPrices!K11/sectorPrices!K10)</f>
        <v>-0.11258454522910122</v>
      </c>
    </row>
    <row r="11" spans="1:11" x14ac:dyDescent="0.25">
      <c r="A11" s="2">
        <f>sectorPrices!A12</f>
        <v>43922</v>
      </c>
      <c r="B11" s="5">
        <f>LN(sectorPrices!B12/sectorPrices!B11)</f>
        <v>0.14771715797651414</v>
      </c>
      <c r="C11" s="5">
        <f>LN(sectorPrices!C12/sectorPrices!C11)</f>
        <v>7.5222037140236814E-2</v>
      </c>
      <c r="D11" s="5">
        <f>LN(sectorPrices!D12/sectorPrices!D11)</f>
        <v>0.20050427009699656</v>
      </c>
      <c r="E11" s="5">
        <f>LN(sectorPrices!E12/sectorPrices!E11)</f>
        <v>0.10218648098525397</v>
      </c>
      <c r="F11" s="5">
        <f>LN(sectorPrices!F12/sectorPrices!F11)</f>
        <v>0.12872204241117532</v>
      </c>
      <c r="G11" s="5">
        <f>LN(sectorPrices!G12/sectorPrices!G11)</f>
        <v>9.5968775353355379E-2</v>
      </c>
      <c r="H11" s="5">
        <f>LN(sectorPrices!H12/sectorPrices!H11)</f>
        <v>0.29425076470489181</v>
      </c>
      <c r="I11" s="5">
        <f>LN(sectorPrices!I12/sectorPrices!I11)</f>
        <v>0.13669478793446088</v>
      </c>
      <c r="J11" s="5">
        <f>LN(sectorPrices!J12/sectorPrices!J11)</f>
        <v>0.13682445803661147</v>
      </c>
      <c r="K11" s="5">
        <f>LN(sectorPrices!K12/sectorPrices!K11)</f>
        <v>3.8130292812048425E-2</v>
      </c>
    </row>
    <row r="12" spans="1:11" x14ac:dyDescent="0.25">
      <c r="A12" s="2">
        <f>sectorPrices!A13</f>
        <v>43952</v>
      </c>
      <c r="B12" s="5">
        <f>LN(sectorPrices!B13/sectorPrices!B12)</f>
        <v>6.9863597515534753E-2</v>
      </c>
      <c r="C12" s="5">
        <f>LN(sectorPrices!C13/sectorPrices!C12)</f>
        <v>2.1130798184841312E-2</v>
      </c>
      <c r="D12" s="5">
        <f>LN(sectorPrices!D13/sectorPrices!D12)</f>
        <v>7.0263530327792437E-2</v>
      </c>
      <c r="E12" s="5">
        <f>LN(sectorPrices!E13/sectorPrices!E12)</f>
        <v>2.8439510258952503E-2</v>
      </c>
      <c r="F12" s="5">
        <f>LN(sectorPrices!F13/sectorPrices!F12)</f>
        <v>4.2599211330756892E-2</v>
      </c>
      <c r="G12" s="5">
        <f>LN(sectorPrices!G13/sectorPrices!G12)</f>
        <v>5.7746818951297692E-2</v>
      </c>
      <c r="H12" s="5">
        <f>LN(sectorPrices!H13/sectorPrices!H12)</f>
        <v>1.6486990526718766E-2</v>
      </c>
      <c r="I12" s="5">
        <f>LN(sectorPrices!I13/sectorPrices!I12)</f>
        <v>7.5697564747003593E-2</v>
      </c>
      <c r="J12" s="5">
        <f>LN(sectorPrices!J13/sectorPrices!J12)</f>
        <v>6.690221613532292E-2</v>
      </c>
      <c r="K12" s="5">
        <f>LN(sectorPrices!K13/sectorPrices!K12)</f>
        <v>4.2159059881649683E-2</v>
      </c>
    </row>
    <row r="13" spans="1:11" x14ac:dyDescent="0.25">
      <c r="A13" s="2">
        <f>sectorPrices!A14</f>
        <v>43983</v>
      </c>
      <c r="B13" s="5">
        <f>LN(sectorPrices!B14/sectorPrices!B13)</f>
        <v>1.3687478187402145E-2</v>
      </c>
      <c r="C13" s="5">
        <f>LN(sectorPrices!C14/sectorPrices!C13)</f>
        <v>-1.037591223942492E-2</v>
      </c>
      <c r="D13" s="5">
        <f>LN(sectorPrices!D14/sectorPrices!D13)</f>
        <v>5.0661879425157499E-2</v>
      </c>
      <c r="E13" s="5">
        <f>LN(sectorPrices!E14/sectorPrices!E13)</f>
        <v>-3.8388260130860249E-3</v>
      </c>
      <c r="F13" s="5">
        <f>LN(sectorPrices!F14/sectorPrices!F13)</f>
        <v>-2.0397671484250913E-2</v>
      </c>
      <c r="G13" s="5">
        <f>LN(sectorPrices!G14/sectorPrices!G13)</f>
        <v>1.5201267925048558E-2</v>
      </c>
      <c r="H13" s="5">
        <f>LN(sectorPrices!H14/sectorPrices!H13)</f>
        <v>-2.104930106666706E-2</v>
      </c>
      <c r="I13" s="5">
        <f>LN(sectorPrices!I14/sectorPrices!I13)</f>
        <v>6.5536452431323847E-2</v>
      </c>
      <c r="J13" s="5">
        <f>LN(sectorPrices!J14/sectorPrices!J13)</f>
        <v>-1.6109903170169815E-3</v>
      </c>
      <c r="K13" s="5">
        <f>LN(sectorPrices!K14/sectorPrices!K13)</f>
        <v>-5.9791999516781325E-2</v>
      </c>
    </row>
    <row r="14" spans="1:11" x14ac:dyDescent="0.25">
      <c r="A14" s="2">
        <f>sectorPrices!A15</f>
        <v>44013</v>
      </c>
      <c r="B14" s="5">
        <f>LN(sectorPrices!B15/sectorPrices!B14)</f>
        <v>7.2453260025704833E-2</v>
      </c>
      <c r="C14" s="5">
        <f>LN(sectorPrices!C15/sectorPrices!C14)</f>
        <v>7.5321444135125371E-2</v>
      </c>
      <c r="D14" s="5">
        <f>LN(sectorPrices!D15/sectorPrices!D14)</f>
        <v>9.0864720924126105E-2</v>
      </c>
      <c r="E14" s="5">
        <f>LN(sectorPrices!E15/sectorPrices!E14)</f>
        <v>3.6421013191812325E-2</v>
      </c>
      <c r="F14" s="5">
        <f>LN(sectorPrices!F15/sectorPrices!F14)</f>
        <v>5.4717790717991752E-2</v>
      </c>
      <c r="G14" s="5">
        <f>LN(sectorPrices!G15/sectorPrices!G14)</f>
        <v>4.7693050637801458E-2</v>
      </c>
      <c r="H14" s="5">
        <f>LN(sectorPrices!H15/sectorPrices!H14)</f>
        <v>-3.0633788114886415E-2</v>
      </c>
      <c r="I14" s="5">
        <f>LN(sectorPrices!I15/sectorPrices!I14)</f>
        <v>6.0197618235172688E-2</v>
      </c>
      <c r="J14" s="5">
        <f>LN(sectorPrices!J15/sectorPrices!J14)</f>
        <v>7.3736170556601754E-2</v>
      </c>
      <c r="K14" s="5">
        <f>LN(sectorPrices!K15/sectorPrices!K14)</f>
        <v>7.9913560237073758E-2</v>
      </c>
    </row>
    <row r="15" spans="1:11" x14ac:dyDescent="0.25">
      <c r="A15" s="2">
        <f>sectorPrices!A16</f>
        <v>44044</v>
      </c>
      <c r="B15" s="5">
        <f>LN(sectorPrices!B16/sectorPrices!B15)</f>
        <v>4.4060545585577149E-2</v>
      </c>
      <c r="C15" s="5">
        <f>LN(sectorPrices!C16/sectorPrices!C15)</f>
        <v>4.5419255622567475E-2</v>
      </c>
      <c r="D15" s="5">
        <f>LN(sectorPrices!D16/sectorPrices!D15)</f>
        <v>0.12175307778047947</v>
      </c>
      <c r="E15" s="5">
        <f>LN(sectorPrices!E16/sectorPrices!E15)</f>
        <v>3.7972929475923262E-2</v>
      </c>
      <c r="F15" s="5">
        <f>LN(sectorPrices!F16/sectorPrices!F15)</f>
        <v>2.3309031589469658E-2</v>
      </c>
      <c r="G15" s="5">
        <f>LN(sectorPrices!G16/sectorPrices!G15)</f>
        <v>7.9282954902167427E-2</v>
      </c>
      <c r="H15" s="5">
        <f>LN(sectorPrices!H16/sectorPrices!H15)</f>
        <v>-6.2445526376849053E-3</v>
      </c>
      <c r="I15" s="5">
        <f>LN(sectorPrices!I16/sectorPrices!I15)</f>
        <v>0.10558064229536922</v>
      </c>
      <c r="J15" s="5">
        <f>LN(sectorPrices!J16/sectorPrices!J15)</f>
        <v>7.7776645434281672E-2</v>
      </c>
      <c r="K15" s="5">
        <f>LN(sectorPrices!K16/sectorPrices!K15)</f>
        <v>-2.5739343462821741E-2</v>
      </c>
    </row>
    <row r="16" spans="1:11" x14ac:dyDescent="0.25">
      <c r="A16" s="2">
        <f>sectorPrices!A17</f>
        <v>44075</v>
      </c>
      <c r="B16" s="5">
        <f>LN(sectorPrices!B17/sectorPrices!B16)</f>
        <v>-1.3361498590474486E-3</v>
      </c>
      <c r="C16" s="5">
        <f>LN(sectorPrices!C17/sectorPrices!C16)</f>
        <v>-2.4011536134202614E-2</v>
      </c>
      <c r="D16" s="5">
        <f>LN(sectorPrices!D17/sectorPrices!D16)</f>
        <v>-5.0205895326284701E-2</v>
      </c>
      <c r="E16" s="5">
        <f>LN(sectorPrices!E17/sectorPrices!E16)</f>
        <v>-4.4957127286852722E-2</v>
      </c>
      <c r="F16" s="5">
        <f>LN(sectorPrices!F17/sectorPrices!F16)</f>
        <v>-1.6866491890048713E-2</v>
      </c>
      <c r="G16" s="5">
        <f>LN(sectorPrices!G17/sectorPrices!G16)</f>
        <v>-1.4878270380981955E-2</v>
      </c>
      <c r="H16" s="5">
        <f>LN(sectorPrices!H17/sectorPrices!H16)</f>
        <v>-0.17230733986450744</v>
      </c>
      <c r="I16" s="5">
        <f>LN(sectorPrices!I17/sectorPrices!I16)</f>
        <v>-5.2232057297145709E-2</v>
      </c>
      <c r="J16" s="5">
        <f>LN(sectorPrices!J17/sectorPrices!J16)</f>
        <v>-5.8248624360845005E-2</v>
      </c>
      <c r="K16" s="5">
        <f>LN(sectorPrices!K17/sectorPrices!K16)</f>
        <v>-1.1612598729318201E-3</v>
      </c>
    </row>
    <row r="17" spans="1:11" x14ac:dyDescent="0.25">
      <c r="A17" s="2">
        <f>sectorPrices!A18</f>
        <v>44105</v>
      </c>
      <c r="B17" s="5">
        <f>LN(sectorPrices!B18/sectorPrices!B17)</f>
        <v>7.7505109790450416E-3</v>
      </c>
      <c r="C17" s="5">
        <f>LN(sectorPrices!C18/sectorPrices!C17)</f>
        <v>-1.84681911150519E-2</v>
      </c>
      <c r="D17" s="5">
        <f>LN(sectorPrices!D18/sectorPrices!D17)</f>
        <v>-7.4195980401437411E-3</v>
      </c>
      <c r="E17" s="5">
        <f>LN(sectorPrices!E18/sectorPrices!E17)</f>
        <v>1.3471332876501912E-2</v>
      </c>
      <c r="F17" s="5">
        <f>LN(sectorPrices!F18/sectorPrices!F17)</f>
        <v>-2.592270535374731E-2</v>
      </c>
      <c r="G17" s="5">
        <f>LN(sectorPrices!G18/sectorPrices!G17)</f>
        <v>-7.134803428061766E-3</v>
      </c>
      <c r="H17" s="5">
        <f>LN(sectorPrices!H18/sectorPrices!H17)</f>
        <v>-2.2586128533639206E-2</v>
      </c>
      <c r="I17" s="5">
        <f>LN(sectorPrices!I18/sectorPrices!I17)</f>
        <v>-4.1839480583733261E-2</v>
      </c>
      <c r="J17" s="5">
        <f>LN(sectorPrices!J18/sectorPrices!J17)</f>
        <v>9.856354558319888E-3</v>
      </c>
      <c r="K17" s="5">
        <f>LN(sectorPrices!K18/sectorPrices!K17)</f>
        <v>5.4690838560317707E-2</v>
      </c>
    </row>
    <row r="18" spans="1:11" x14ac:dyDescent="0.25">
      <c r="A18" s="2">
        <f>sectorPrices!A19</f>
        <v>44136</v>
      </c>
      <c r="B18" s="5">
        <f>LN(sectorPrices!B19/sectorPrices!B18)</f>
        <v>0.11953372045380246</v>
      </c>
      <c r="C18" s="5">
        <f>LN(sectorPrices!C19/sectorPrices!C18)</f>
        <v>7.6080875021706115E-2</v>
      </c>
      <c r="D18" s="5">
        <f>LN(sectorPrices!D19/sectorPrices!D18)</f>
        <v>0.13211213245964648</v>
      </c>
      <c r="E18" s="5">
        <f>LN(sectorPrices!E19/sectorPrices!E18)</f>
        <v>0.15162678964091469</v>
      </c>
      <c r="F18" s="5">
        <f>LN(sectorPrices!F19/sectorPrices!F18)</f>
        <v>8.4678665043732226E-2</v>
      </c>
      <c r="G18" s="5">
        <f>LN(sectorPrices!G19/sectorPrices!G18)</f>
        <v>0.15555622807812142</v>
      </c>
      <c r="H18" s="5">
        <f>LN(sectorPrices!H19/sectorPrices!H18)</f>
        <v>0.24716490312558145</v>
      </c>
      <c r="I18" s="5">
        <f>LN(sectorPrices!I19/sectorPrices!I18)</f>
        <v>0.11805504636842545</v>
      </c>
      <c r="J18" s="5">
        <f>LN(sectorPrices!J19/sectorPrices!J18)</f>
        <v>0.11596279212487662</v>
      </c>
      <c r="K18" s="5">
        <f>LN(sectorPrices!K19/sectorPrices!K18)</f>
        <v>1.4152123050684215E-2</v>
      </c>
    </row>
    <row r="19" spans="1:11" x14ac:dyDescent="0.25">
      <c r="A19" s="2">
        <f>sectorPrices!A20</f>
        <v>44166</v>
      </c>
      <c r="B19" s="5">
        <f>LN(sectorPrices!B20/sectorPrices!B19)</f>
        <v>3.0727879394062383E-2</v>
      </c>
      <c r="C19" s="5">
        <f>LN(sectorPrices!C20/sectorPrices!C19)</f>
        <v>1.0345236785549258E-2</v>
      </c>
      <c r="D19" s="5">
        <f>LN(sectorPrices!D20/sectorPrices!D19)</f>
        <v>5.1067419815526531E-2</v>
      </c>
      <c r="E19" s="5">
        <f>LN(sectorPrices!E20/sectorPrices!E19)</f>
        <v>6.0255813416553956E-2</v>
      </c>
      <c r="F19" s="5">
        <f>LN(sectorPrices!F20/sectorPrices!F19)</f>
        <v>3.6736959530759401E-2</v>
      </c>
      <c r="G19" s="5">
        <f>LN(sectorPrices!G20/sectorPrices!G19)</f>
        <v>1.6010932018467004E-2</v>
      </c>
      <c r="H19" s="5">
        <f>LN(sectorPrices!H20/sectorPrices!H19)</f>
        <v>4.0131261431964493E-2</v>
      </c>
      <c r="I19" s="5">
        <f>LN(sectorPrices!I20/sectorPrices!I19)</f>
        <v>5.3588513743031273E-2</v>
      </c>
      <c r="J19" s="5">
        <f>LN(sectorPrices!J20/sectorPrices!J19)</f>
        <v>4.1966483754319675E-2</v>
      </c>
      <c r="K19" s="5">
        <f>LN(sectorPrices!K20/sectorPrices!K19)</f>
        <v>-8.7400104235908251E-4</v>
      </c>
    </row>
    <row r="20" spans="1:11" x14ac:dyDescent="0.25">
      <c r="A20" s="2">
        <f>sectorPrices!A21</f>
        <v>44197</v>
      </c>
      <c r="B20" s="5">
        <f>LN(sectorPrices!B21/sectorPrices!B20)</f>
        <v>-1.8635610228108116E-2</v>
      </c>
      <c r="C20" s="5">
        <f>LN(sectorPrices!C21/sectorPrices!C20)</f>
        <v>-3.276122509237038E-2</v>
      </c>
      <c r="D20" s="5">
        <f>LN(sectorPrices!D21/sectorPrices!D20)</f>
        <v>2.9045624285193593E-2</v>
      </c>
      <c r="E20" s="5">
        <f>LN(sectorPrices!E21/sectorPrices!E20)</f>
        <v>-8.632359740709512E-3</v>
      </c>
      <c r="F20" s="5">
        <f>LN(sectorPrices!F21/sectorPrices!F20)</f>
        <v>2.7412550613893107E-2</v>
      </c>
      <c r="G20" s="5">
        <f>LN(sectorPrices!G21/sectorPrices!G20)</f>
        <v>-2.6109526390301039E-2</v>
      </c>
      <c r="H20" s="5">
        <f>LN(sectorPrices!H21/sectorPrices!H20)</f>
        <v>5.9422216621905624E-2</v>
      </c>
      <c r="I20" s="5">
        <f>LN(sectorPrices!I21/sectorPrices!I20)</f>
        <v>-5.0755778302109663E-3</v>
      </c>
      <c r="J20" s="5">
        <f>LN(sectorPrices!J21/sectorPrices!J20)</f>
        <v>-5.688453124053719E-5</v>
      </c>
      <c r="K20" s="5">
        <f>LN(sectorPrices!K21/sectorPrices!K20)</f>
        <v>-7.0397314909950313E-4</v>
      </c>
    </row>
    <row r="21" spans="1:11" x14ac:dyDescent="0.25">
      <c r="A21" s="2">
        <f>sectorPrices!A22</f>
        <v>44228</v>
      </c>
      <c r="B21" s="5">
        <f>LN(sectorPrices!B22/sectorPrices!B21)</f>
        <v>4.3915420096669551E-2</v>
      </c>
      <c r="C21" s="5">
        <f>LN(sectorPrices!C22/sectorPrices!C21)</f>
        <v>-6.556536480676267E-3</v>
      </c>
      <c r="D21" s="5">
        <f>LN(sectorPrices!D22/sectorPrices!D21)</f>
        <v>8.1148592637966018E-4</v>
      </c>
      <c r="E21" s="5">
        <f>LN(sectorPrices!E22/sectorPrices!E21)</f>
        <v>0.1112258492655944</v>
      </c>
      <c r="F21" s="5">
        <f>LN(sectorPrices!F22/sectorPrices!F21)</f>
        <v>-1.9442848514170677E-2</v>
      </c>
      <c r="G21" s="5">
        <f>LN(sectorPrices!G22/sectorPrices!G21)</f>
        <v>6.6192624833360914E-2</v>
      </c>
      <c r="H21" s="5">
        <f>LN(sectorPrices!H22/sectorPrices!H21)</f>
        <v>0.20253960763852996</v>
      </c>
      <c r="I21" s="5">
        <f>LN(sectorPrices!I22/sectorPrices!I21)</f>
        <v>1.4693729535920902E-2</v>
      </c>
      <c r="J21" s="5">
        <f>LN(sectorPrices!J22/sectorPrices!J21)</f>
        <v>6.8375886274230857E-2</v>
      </c>
      <c r="K21" s="5">
        <f>LN(sectorPrices!K22/sectorPrices!K21)</f>
        <v>-5.6972001295936908E-2</v>
      </c>
    </row>
    <row r="22" spans="1:11" x14ac:dyDescent="0.25">
      <c r="A22" s="2">
        <f>sectorPrices!A23</f>
        <v>44256</v>
      </c>
      <c r="B22" s="5">
        <f>LN(sectorPrices!B23/sectorPrices!B22)</f>
        <v>7.701655585610151E-2</v>
      </c>
      <c r="C22" s="5">
        <f>LN(sectorPrices!C23/sectorPrices!C22)</f>
        <v>7.2895957505978701E-2</v>
      </c>
      <c r="D22" s="5">
        <f>LN(sectorPrices!D23/sectorPrices!D22)</f>
        <v>4.0980111273001316E-2</v>
      </c>
      <c r="E22" s="5">
        <f>LN(sectorPrices!E23/sectorPrices!E22)</f>
        <v>5.2477346678941897E-2</v>
      </c>
      <c r="F22" s="5">
        <f>LN(sectorPrices!F23/sectorPrices!F22)</f>
        <v>1.8219599001357074E-2</v>
      </c>
      <c r="G22" s="5">
        <f>LN(sectorPrices!G23/sectorPrices!G22)</f>
        <v>7.1157579753997641E-2</v>
      </c>
      <c r="H22" s="5">
        <f>LN(sectorPrices!H23/sectorPrices!H22)</f>
        <v>2.0052700381361619E-2</v>
      </c>
      <c r="I22" s="5">
        <f>LN(sectorPrices!I23/sectorPrices!I22)</f>
        <v>5.5666472743883819E-3</v>
      </c>
      <c r="J22" s="5">
        <f>LN(sectorPrices!J23/sectorPrices!J22)</f>
        <v>1.1993609172826439E-2</v>
      </c>
      <c r="K22" s="5">
        <f>LN(sectorPrices!K23/sectorPrices!K22)</f>
        <v>9.1141143393958707E-2</v>
      </c>
    </row>
    <row r="23" spans="1:11" x14ac:dyDescent="0.25">
      <c r="A23" s="2">
        <f>sectorPrices!A24</f>
        <v>44287</v>
      </c>
      <c r="B23" s="5">
        <f>LN(sectorPrices!B24/sectorPrices!B23)</f>
        <v>5.1860080097970961E-2</v>
      </c>
      <c r="C23" s="5">
        <f>LN(sectorPrices!C24/sectorPrices!C23)</f>
        <v>2.363412530195938E-2</v>
      </c>
      <c r="D23" s="5">
        <f>LN(sectorPrices!D24/sectorPrices!D23)</f>
        <v>6.1637997739290629E-2</v>
      </c>
      <c r="E23" s="5">
        <f>LN(sectorPrices!E24/sectorPrices!E23)</f>
        <v>6.53833529674403E-2</v>
      </c>
      <c r="F23" s="5">
        <f>LN(sectorPrices!F24/sectorPrices!F23)</f>
        <v>4.3428769886943226E-2</v>
      </c>
      <c r="G23" s="5">
        <f>LN(sectorPrices!G24/sectorPrices!G23)</f>
        <v>3.7913991288472976E-2</v>
      </c>
      <c r="H23" s="5">
        <f>LN(sectorPrices!H24/sectorPrices!H23)</f>
        <v>1.4314799352810961E-2</v>
      </c>
      <c r="I23" s="5">
        <f>LN(sectorPrices!I24/sectorPrices!I23)</f>
        <v>5.1984508259010215E-2</v>
      </c>
      <c r="J23" s="5">
        <f>LN(sectorPrices!J24/sectorPrices!J23)</f>
        <v>6.6249090809659142E-2</v>
      </c>
      <c r="K23" s="5">
        <f>LN(sectorPrices!K24/sectorPrices!K23)</f>
        <v>4.3970958445068375E-2</v>
      </c>
    </row>
    <row r="24" spans="1:11" x14ac:dyDescent="0.25">
      <c r="A24" s="2">
        <f>sectorPrices!A25</f>
        <v>44317</v>
      </c>
      <c r="B24" s="5">
        <f>LN(sectorPrices!B25/sectorPrices!B24)</f>
        <v>5.2674829198876678E-2</v>
      </c>
      <c r="C24" s="5">
        <f>LN(sectorPrices!C25/sectorPrices!C24)</f>
        <v>1.8180687425288656E-2</v>
      </c>
      <c r="D24" s="5">
        <f>LN(sectorPrices!D25/sectorPrices!D24)</f>
        <v>-2.9012217589118518E-2</v>
      </c>
      <c r="E24" s="5">
        <f>LN(sectorPrices!E25/sectorPrices!E24)</f>
        <v>4.0483339618291855E-2</v>
      </c>
      <c r="F24" s="5">
        <f>LN(sectorPrices!F25/sectorPrices!F24)</f>
        <v>7.3189766399655064E-3</v>
      </c>
      <c r="G24" s="5">
        <f>LN(sectorPrices!G25/sectorPrices!G24)</f>
        <v>2.4785894673283015E-2</v>
      </c>
      <c r="H24" s="5">
        <f>LN(sectorPrices!H25/sectorPrices!H24)</f>
        <v>6.3402892024027574E-2</v>
      </c>
      <c r="I24" s="5">
        <f>LN(sectorPrices!I25/sectorPrices!I24)</f>
        <v>-1.2439777408511354E-2</v>
      </c>
      <c r="J24" s="5">
        <f>LN(sectorPrices!J25/sectorPrices!J24)</f>
        <v>-8.6571428796347084E-4</v>
      </c>
      <c r="K24" s="5">
        <f>LN(sectorPrices!K25/sectorPrices!K24)</f>
        <v>-2.366272565753345E-2</v>
      </c>
    </row>
    <row r="25" spans="1:11" x14ac:dyDescent="0.25">
      <c r="A25" s="2">
        <f>sectorPrices!A26</f>
        <v>44348</v>
      </c>
      <c r="B25" s="5">
        <f>LN(sectorPrices!B26/sectorPrices!B25)</f>
        <v>-5.6924901778841172E-2</v>
      </c>
      <c r="C25" s="5">
        <f>LN(sectorPrices!C26/sectorPrices!C25)</f>
        <v>-1.2631595859219837E-2</v>
      </c>
      <c r="D25" s="5">
        <f>LN(sectorPrices!D26/sectorPrices!D25)</f>
        <v>2.8916445623549565E-2</v>
      </c>
      <c r="E25" s="5">
        <f>LN(sectorPrices!E26/sectorPrices!E25)</f>
        <v>-3.3271270801502086E-2</v>
      </c>
      <c r="F25" s="5">
        <f>LN(sectorPrices!F26/sectorPrices!F25)</f>
        <v>2.9358974166724512E-2</v>
      </c>
      <c r="G25" s="5">
        <f>LN(sectorPrices!G26/sectorPrices!G25)</f>
        <v>-2.2747754647234462E-2</v>
      </c>
      <c r="H25" s="5">
        <f>LN(sectorPrices!H26/sectorPrices!H25)</f>
        <v>4.2118744784745477E-2</v>
      </c>
      <c r="I25" s="5">
        <f>LN(sectorPrices!I26/sectorPrices!I25)</f>
        <v>6.8738416843291669E-2</v>
      </c>
      <c r="J25" s="5">
        <f>LN(sectorPrices!J26/sectorPrices!J25)</f>
        <v>3.7114798935528673E-2</v>
      </c>
      <c r="K25" s="5">
        <f>LN(sectorPrices!K26/sectorPrices!K25)</f>
        <v>-2.5964410496768228E-2</v>
      </c>
    </row>
    <row r="26" spans="1:11" x14ac:dyDescent="0.25">
      <c r="A26" s="2">
        <f>sectorPrices!A27</f>
        <v>44378</v>
      </c>
      <c r="B26" s="5">
        <f>LN(sectorPrices!B27/sectorPrices!B26)</f>
        <v>1.9124247950909327E-2</v>
      </c>
      <c r="C26" s="5">
        <f>LN(sectorPrices!C27/sectorPrices!C26)</f>
        <v>2.1970055247607128E-2</v>
      </c>
      <c r="D26" s="5">
        <f>LN(sectorPrices!D27/sectorPrices!D26)</f>
        <v>4.6519960686797653E-3</v>
      </c>
      <c r="E26" s="5">
        <f>LN(sectorPrices!E27/sectorPrices!E26)</f>
        <v>1.354005630767981E-3</v>
      </c>
      <c r="F26" s="5">
        <f>LN(sectorPrices!F27/sectorPrices!F26)</f>
        <v>3.976034675111785E-2</v>
      </c>
      <c r="G26" s="5">
        <f>LN(sectorPrices!G27/sectorPrices!G26)</f>
        <v>7.0456765275756211E-3</v>
      </c>
      <c r="H26" s="5">
        <f>LN(sectorPrices!H27/sectorPrices!H26)</f>
        <v>-8.2006235067730415E-2</v>
      </c>
      <c r="I26" s="5">
        <f>LN(sectorPrices!I27/sectorPrices!I26)</f>
        <v>3.4647867799097606E-2</v>
      </c>
      <c r="J26" s="5">
        <f>LN(sectorPrices!J27/sectorPrices!J26)</f>
        <v>7.6498910664433402E-3</v>
      </c>
      <c r="K26" s="5">
        <f>LN(sectorPrices!K27/sectorPrices!K26)</f>
        <v>4.5702933666408298E-2</v>
      </c>
    </row>
    <row r="27" spans="1:11" x14ac:dyDescent="0.25">
      <c r="A27" s="2">
        <f>sectorPrices!A28</f>
        <v>44409</v>
      </c>
      <c r="B27" s="5">
        <f>LN(sectorPrices!B28/sectorPrices!B27)</f>
        <v>1.8671135128257119E-2</v>
      </c>
      <c r="C27" s="5">
        <f>LN(sectorPrices!C28/sectorPrices!C27)</f>
        <v>1.1310420650885986E-2</v>
      </c>
      <c r="D27" s="5">
        <f>LN(sectorPrices!D28/sectorPrices!D27)</f>
        <v>1.8459510126395559E-2</v>
      </c>
      <c r="E27" s="5">
        <f>LN(sectorPrices!E28/sectorPrices!E27)</f>
        <v>4.9851005118507277E-2</v>
      </c>
      <c r="F27" s="5">
        <f>LN(sectorPrices!F28/sectorPrices!F27)</f>
        <v>2.3396064771774045E-2</v>
      </c>
      <c r="G27" s="5">
        <f>LN(sectorPrices!G28/sectorPrices!G27)</f>
        <v>9.4821115715912618E-3</v>
      </c>
      <c r="H27" s="5">
        <f>LN(sectorPrices!H28/sectorPrices!H27)</f>
        <v>-1.8645934053894538E-2</v>
      </c>
      <c r="I27" s="5">
        <f>LN(sectorPrices!I28/sectorPrices!I27)</f>
        <v>3.4501522246707238E-2</v>
      </c>
      <c r="J27" s="5">
        <f>LN(sectorPrices!J28/sectorPrices!J27)</f>
        <v>3.5377404611767679E-2</v>
      </c>
      <c r="K27" s="5">
        <f>LN(sectorPrices!K28/sectorPrices!K27)</f>
        <v>3.6362578655548421E-2</v>
      </c>
    </row>
    <row r="28" spans="1:11" x14ac:dyDescent="0.25">
      <c r="A28" s="2">
        <f>sectorPrices!A29</f>
        <v>44440</v>
      </c>
      <c r="B28" s="5">
        <f>LN(sectorPrices!B29/sectorPrices!B28)</f>
        <v>-7.6755983484760898E-2</v>
      </c>
      <c r="C28" s="5">
        <f>LN(sectorPrices!C29/sectorPrices!C28)</f>
        <v>-4.5751238566671119E-2</v>
      </c>
      <c r="D28" s="5">
        <f>LN(sectorPrices!D29/sectorPrices!D28)</f>
        <v>-3.4778700753566642E-2</v>
      </c>
      <c r="E28" s="5">
        <f>LN(sectorPrices!E29/sectorPrices!E28)</f>
        <v>-2.2940769388379897E-2</v>
      </c>
      <c r="F28" s="5">
        <f>LN(sectorPrices!F29/sectorPrices!F28)</f>
        <v>-6.0176871185425723E-2</v>
      </c>
      <c r="G28" s="5">
        <f>LN(sectorPrices!G29/sectorPrices!G28)</f>
        <v>-5.8502772561663897E-2</v>
      </c>
      <c r="H28" s="5">
        <f>LN(sectorPrices!H29/sectorPrices!H28)</f>
        <v>8.3058242276617872E-2</v>
      </c>
      <c r="I28" s="5">
        <f>LN(sectorPrices!I29/sectorPrices!I28)</f>
        <v>-6.1350066033420636E-2</v>
      </c>
      <c r="J28" s="5">
        <f>LN(sectorPrices!J29/sectorPrices!J28)</f>
        <v>-6.2774183475431775E-2</v>
      </c>
      <c r="K28" s="5">
        <f>LN(sectorPrices!K29/sectorPrices!K28)</f>
        <v>-7.2083075589364318E-2</v>
      </c>
    </row>
    <row r="29" spans="1:11" x14ac:dyDescent="0.25">
      <c r="A29" s="2">
        <f>sectorPrices!A30</f>
        <v>44470</v>
      </c>
      <c r="B29" s="5">
        <f>LN(sectorPrices!B30/sectorPrices!B29)</f>
        <v>7.5032115666057886E-2</v>
      </c>
      <c r="C29" s="5">
        <f>LN(sectorPrices!C30/sectorPrices!C29)</f>
        <v>4.1157965277573462E-2</v>
      </c>
      <c r="D29" s="5">
        <f>LN(sectorPrices!D30/sectorPrices!D29)</f>
        <v>9.3872748766608602E-2</v>
      </c>
      <c r="E29" s="5">
        <f>LN(sectorPrices!E30/sectorPrices!E29)</f>
        <v>7.8623427964190376E-2</v>
      </c>
      <c r="F29" s="5">
        <f>LN(sectorPrices!F30/sectorPrices!F29)</f>
        <v>4.8255902063625518E-2</v>
      </c>
      <c r="G29" s="5">
        <f>LN(sectorPrices!G30/sectorPrices!G29)</f>
        <v>6.9041259866593443E-2</v>
      </c>
      <c r="H29" s="5">
        <f>LN(sectorPrices!H30/sectorPrices!H29)</f>
        <v>0.10670790668346573</v>
      </c>
      <c r="I29" s="5">
        <f>LN(sectorPrices!I30/sectorPrices!I29)</f>
        <v>8.0919428986545958E-2</v>
      </c>
      <c r="J29" s="5">
        <f>LN(sectorPrices!J30/sectorPrices!J29)</f>
        <v>9.6900553409802418E-3</v>
      </c>
      <c r="K29" s="5">
        <f>LN(sectorPrices!K30/sectorPrices!K29)</f>
        <v>5.8442283192123273E-2</v>
      </c>
    </row>
    <row r="30" spans="1:11" x14ac:dyDescent="0.25">
      <c r="A30" s="2">
        <f>sectorPrices!A31</f>
        <v>44501</v>
      </c>
      <c r="B30" s="5">
        <f>LN(sectorPrices!B31/sectorPrices!B30)</f>
        <v>-8.4816922741719411E-3</v>
      </c>
      <c r="C30" s="5">
        <f>LN(sectorPrices!C31/sectorPrices!C30)</f>
        <v>-1.4429224132617257E-2</v>
      </c>
      <c r="D30" s="5">
        <f>LN(sectorPrices!D31/sectorPrices!D30)</f>
        <v>8.1715907526393513E-3</v>
      </c>
      <c r="E30" s="5">
        <f>LN(sectorPrices!E31/sectorPrices!E30)</f>
        <v>-5.4970770638017238E-2</v>
      </c>
      <c r="F30" s="5">
        <f>LN(sectorPrices!F31/sectorPrices!F30)</f>
        <v>-4.0548008794033925E-2</v>
      </c>
      <c r="G30" s="5">
        <f>LN(sectorPrices!G31/sectorPrices!G30)</f>
        <v>-3.1798451024185818E-2</v>
      </c>
      <c r="H30" s="5">
        <f>LN(sectorPrices!H31/sectorPrices!H30)</f>
        <v>-5.9217179954479233E-2</v>
      </c>
      <c r="I30" s="5">
        <f>LN(sectorPrices!I31/sectorPrices!I30)</f>
        <v>3.0687872326904793E-2</v>
      </c>
      <c r="J30" s="5">
        <f>LN(sectorPrices!J31/sectorPrices!J30)</f>
        <v>-6.6034961247015356E-2</v>
      </c>
      <c r="K30" s="5">
        <f>LN(sectorPrices!K31/sectorPrices!K30)</f>
        <v>-1.6058905988479474E-2</v>
      </c>
    </row>
    <row r="31" spans="1:11" x14ac:dyDescent="0.25">
      <c r="A31" s="2">
        <f>sectorPrices!A32</f>
        <v>44531</v>
      </c>
      <c r="B31" s="5">
        <f>LN(sectorPrices!B32/sectorPrices!B31)</f>
        <v>6.5921011489403394E-2</v>
      </c>
      <c r="C31" s="5">
        <f>LN(sectorPrices!C32/sectorPrices!C31)</f>
        <v>8.8121595789607293E-2</v>
      </c>
      <c r="D31" s="5">
        <f>LN(sectorPrices!D32/sectorPrices!D31)</f>
        <v>-2.7261572879500322E-3</v>
      </c>
      <c r="E31" s="5">
        <f>LN(sectorPrices!E32/sectorPrices!E31)</f>
        <v>2.3574891669985557E-2</v>
      </c>
      <c r="F31" s="5">
        <f>LN(sectorPrices!F32/sectorPrices!F31)</f>
        <v>7.0919912627363885E-2</v>
      </c>
      <c r="G31" s="5">
        <f>LN(sectorPrices!G32/sectorPrices!G31)</f>
        <v>4.3245484444794056E-2</v>
      </c>
      <c r="H31" s="5">
        <f>LN(sectorPrices!H32/sectorPrices!H31)</f>
        <v>1.3752212181221985E-2</v>
      </c>
      <c r="I31" s="5">
        <f>LN(sectorPrices!I32/sectorPrices!I31)</f>
        <v>2.313926737159373E-2</v>
      </c>
      <c r="J31" s="5">
        <f>LN(sectorPrices!J32/sectorPrices!J31)</f>
        <v>2.1172913471338553E-2</v>
      </c>
      <c r="K31" s="5">
        <f>LN(sectorPrices!K32/sectorPrices!K31)</f>
        <v>8.30897945316003E-2</v>
      </c>
    </row>
    <row r="32" spans="1:11" x14ac:dyDescent="0.25">
      <c r="A32" s="2">
        <f>sectorPrices!A33</f>
        <v>44562</v>
      </c>
      <c r="B32" s="5">
        <f>LN(sectorPrices!B33/sectorPrices!B32)</f>
        <v>-6.8704076175148315E-2</v>
      </c>
      <c r="C32" s="5">
        <f>LN(sectorPrices!C33/sectorPrices!C32)</f>
        <v>-1.4468832658853669E-2</v>
      </c>
      <c r="D32" s="5">
        <f>LN(sectorPrices!D33/sectorPrices!D32)</f>
        <v>-0.10064866191555003</v>
      </c>
      <c r="E32" s="5">
        <f>LN(sectorPrices!E33/sectorPrices!E32)</f>
        <v>-3.9957547992659477E-4</v>
      </c>
      <c r="F32" s="5">
        <f>LN(sectorPrices!F33/sectorPrices!F32)</f>
        <v>-7.9294139986599982E-2</v>
      </c>
      <c r="G32" s="5">
        <f>LN(sectorPrices!G33/sectorPrices!G32)</f>
        <v>-6.1723001825562271E-2</v>
      </c>
      <c r="H32" s="5">
        <f>LN(sectorPrices!H33/sectorPrices!H32)</f>
        <v>0.17337698958500028</v>
      </c>
      <c r="I32" s="5">
        <f>LN(sectorPrices!I33/sectorPrices!I32)</f>
        <v>-7.9823477007418597E-2</v>
      </c>
      <c r="J32" s="5">
        <f>LN(sectorPrices!J33/sectorPrices!J32)</f>
        <v>-5.9397983706056069E-2</v>
      </c>
      <c r="K32" s="5">
        <f>LN(sectorPrices!K33/sectorPrices!K32)</f>
        <v>-2.7226054387233824E-2</v>
      </c>
    </row>
    <row r="33" spans="1:11" x14ac:dyDescent="0.25">
      <c r="A33" s="2">
        <f>sectorPrices!A34</f>
        <v>44593</v>
      </c>
      <c r="B33" s="5">
        <f>LN(sectorPrices!B34/sectorPrices!B33)</f>
        <v>6.1012464044374092E-3</v>
      </c>
      <c r="C33" s="5">
        <f>LN(sectorPrices!C34/sectorPrices!C33)</f>
        <v>-1.0063334696451612E-2</v>
      </c>
      <c r="D33" s="5">
        <f>LN(sectorPrices!D34/sectorPrices!D33)</f>
        <v>-3.656995002592698E-2</v>
      </c>
      <c r="E33" s="5">
        <f>LN(sectorPrices!E34/sectorPrices!E33)</f>
        <v>-1.3314452188243177E-2</v>
      </c>
      <c r="F33" s="5">
        <f>LN(sectorPrices!F34/sectorPrices!F33)</f>
        <v>-9.8305756010490398E-3</v>
      </c>
      <c r="G33" s="5">
        <f>LN(sectorPrices!G34/sectorPrices!G33)</f>
        <v>-4.9007326142125104E-3</v>
      </c>
      <c r="H33" s="5">
        <f>LN(sectorPrices!H34/sectorPrices!H33)</f>
        <v>7.2336007361957499E-2</v>
      </c>
      <c r="I33" s="5">
        <f>LN(sectorPrices!I34/sectorPrices!I33)</f>
        <v>-4.4429113261119209E-2</v>
      </c>
      <c r="J33" s="5">
        <f>LN(sectorPrices!J34/sectorPrices!J33)</f>
        <v>-6.0222084992807637E-2</v>
      </c>
      <c r="K33" s="5">
        <f>LN(sectorPrices!K34/sectorPrices!K33)</f>
        <v>-1.8833040069245383E-2</v>
      </c>
    </row>
    <row r="34" spans="1:11" x14ac:dyDescent="0.25">
      <c r="A34" s="2">
        <f>sectorPrices!A35</f>
        <v>44621</v>
      </c>
      <c r="B34" s="5">
        <f>LN(sectorPrices!B35/sectorPrices!B34)</f>
        <v>5.2473754235047645E-2</v>
      </c>
      <c r="C34" s="5">
        <f>LN(sectorPrices!C35/sectorPrices!C34)</f>
        <v>1.0880329751539762E-2</v>
      </c>
      <c r="D34" s="5">
        <f>LN(sectorPrices!D35/sectorPrices!D34)</f>
        <v>2.9388384526367009E-2</v>
      </c>
      <c r="E34" s="5">
        <f>LN(sectorPrices!E35/sectorPrices!E34)</f>
        <v>-1.4457802460966961E-2</v>
      </c>
      <c r="F34" s="5">
        <f>LN(sectorPrices!F35/sectorPrices!F34)</f>
        <v>4.6014801666416985E-2</v>
      </c>
      <c r="G34" s="5">
        <f>LN(sectorPrices!G35/sectorPrices!G34)</f>
        <v>2.6944729721672368E-2</v>
      </c>
      <c r="H34" s="5">
        <f>LN(sectorPrices!H35/sectorPrices!H34)</f>
        <v>8.8031017324383745E-2</v>
      </c>
      <c r="I34" s="5">
        <f>LN(sectorPrices!I35/sectorPrices!I34)</f>
        <v>3.0646296869167533E-2</v>
      </c>
      <c r="J34" s="5">
        <f>LN(sectorPrices!J35/sectorPrices!J34)</f>
        <v>1.5840002135989746E-3</v>
      </c>
      <c r="K34" s="5">
        <f>LN(sectorPrices!K35/sectorPrices!K34)</f>
        <v>8.6983417176902791E-2</v>
      </c>
    </row>
    <row r="35" spans="1:11" x14ac:dyDescent="0.25">
      <c r="A35" s="2">
        <f>sectorPrices!A36</f>
        <v>44652</v>
      </c>
      <c r="B35" s="5">
        <f>LN(sectorPrices!B36/sectorPrices!B35)</f>
        <v>-3.8368834616238204E-2</v>
      </c>
      <c r="C35" s="5">
        <f>LN(sectorPrices!C36/sectorPrices!C35)</f>
        <v>2.5066174940318441E-2</v>
      </c>
      <c r="D35" s="5">
        <f>LN(sectorPrices!D36/sectorPrices!D35)</f>
        <v>-0.12054820464470913</v>
      </c>
      <c r="E35" s="5">
        <f>LN(sectorPrices!E36/sectorPrices!E35)</f>
        <v>-0.1024907492391475</v>
      </c>
      <c r="F35" s="5">
        <f>LN(sectorPrices!F36/sectorPrices!F35)</f>
        <v>-5.7463924355315756E-2</v>
      </c>
      <c r="G35" s="5">
        <f>LN(sectorPrices!G36/sectorPrices!G35)</f>
        <v>-7.8956178941921876E-2</v>
      </c>
      <c r="H35" s="5">
        <f>LN(sectorPrices!H36/sectorPrices!H35)</f>
        <v>-9.2532009928585589E-3</v>
      </c>
      <c r="I35" s="5">
        <f>LN(sectorPrices!I36/sectorPrices!I35)</f>
        <v>-0.12426124417729546</v>
      </c>
      <c r="J35" s="5">
        <f>LN(sectorPrices!J36/sectorPrices!J35)</f>
        <v>-0.16062338804334367</v>
      </c>
      <c r="K35" s="5">
        <f>LN(sectorPrices!K36/sectorPrices!K35)</f>
        <v>-3.8206552083692877E-2</v>
      </c>
    </row>
    <row r="36" spans="1:11" x14ac:dyDescent="0.25">
      <c r="A36" s="2">
        <f>sectorPrices!A37</f>
        <v>44682</v>
      </c>
      <c r="B36" s="5">
        <f>LN(sectorPrices!B37/sectorPrices!B36)</f>
        <v>1.1007293932263223E-2</v>
      </c>
      <c r="C36" s="5">
        <f>LN(sectorPrices!C37/sectorPrices!C36)</f>
        <v>-4.3509348483379888E-2</v>
      </c>
      <c r="D36" s="5">
        <f>LN(sectorPrices!D37/sectorPrices!D36)</f>
        <v>-5.2782868793342971E-2</v>
      </c>
      <c r="E36" s="5">
        <f>LN(sectorPrices!E37/sectorPrices!E36)</f>
        <v>3.454475296959169E-2</v>
      </c>
      <c r="F36" s="5">
        <f>LN(sectorPrices!F37/sectorPrices!F36)</f>
        <v>9.5583986409681597E-3</v>
      </c>
      <c r="G36" s="5">
        <f>LN(sectorPrices!G37/sectorPrices!G36)</f>
        <v>-8.0703378879738458E-3</v>
      </c>
      <c r="H36" s="5">
        <f>LN(sectorPrices!H37/sectorPrices!H36)</f>
        <v>0.14143362115360983</v>
      </c>
      <c r="I36" s="5">
        <f>LN(sectorPrices!I37/sectorPrices!I36)</f>
        <v>-1.6751635404257177E-2</v>
      </c>
      <c r="J36" s="5">
        <f>LN(sectorPrices!J37/sectorPrices!J36)</f>
        <v>1.1975085749359269E-2</v>
      </c>
      <c r="K36" s="5">
        <f>LN(sectorPrices!K37/sectorPrices!K36)</f>
        <v>4.4122986168749261E-2</v>
      </c>
    </row>
    <row r="37" spans="1:11" x14ac:dyDescent="0.25">
      <c r="A37" s="2">
        <f>sectorPrices!A38</f>
        <v>44713</v>
      </c>
      <c r="B37" s="5">
        <f>LN(sectorPrices!B38/sectorPrices!B37)</f>
        <v>-0.16091342180623788</v>
      </c>
      <c r="C37" s="5">
        <f>LN(sectorPrices!C38/sectorPrices!C37)</f>
        <v>-3.3165939668711716E-2</v>
      </c>
      <c r="D37" s="5">
        <f>LN(sectorPrices!D38/sectorPrices!D37)</f>
        <v>-0.11925707975315662</v>
      </c>
      <c r="E37" s="5">
        <f>LN(sectorPrices!E38/sectorPrices!E37)</f>
        <v>-0.11825805343174865</v>
      </c>
      <c r="F37" s="5">
        <f>LN(sectorPrices!F38/sectorPrices!F37)</f>
        <v>-2.6317342125409929E-2</v>
      </c>
      <c r="G37" s="5">
        <f>LN(sectorPrices!G38/sectorPrices!G37)</f>
        <v>-8.4319128464643914E-2</v>
      </c>
      <c r="H37" s="5">
        <f>LN(sectorPrices!H38/sectorPrices!H37)</f>
        <v>-0.19791601148819549</v>
      </c>
      <c r="I37" s="5">
        <f>LN(sectorPrices!I38/sectorPrices!I37)</f>
        <v>-0.10057191156974091</v>
      </c>
      <c r="J37" s="5">
        <f>LN(sectorPrices!J38/sectorPrices!J37)</f>
        <v>-9.4313899279070371E-2</v>
      </c>
      <c r="K37" s="5">
        <f>LN(sectorPrices!K38/sectorPrices!K37)</f>
        <v>-5.9624001406010478E-2</v>
      </c>
    </row>
    <row r="38" spans="1:11" x14ac:dyDescent="0.25">
      <c r="A38" s="2">
        <f>sectorPrices!A39</f>
        <v>44743</v>
      </c>
      <c r="B38" s="5">
        <f>LN(sectorPrices!B39/sectorPrices!B38)</f>
        <v>7.4331048087573251E-2</v>
      </c>
      <c r="C38" s="5">
        <f>LN(sectorPrices!C39/sectorPrices!C38)</f>
        <v>4.0374346262848561E-2</v>
      </c>
      <c r="D38" s="5">
        <f>LN(sectorPrices!D39/sectorPrices!D38)</f>
        <v>0.16860610411187271</v>
      </c>
      <c r="E38" s="5">
        <f>LN(sectorPrices!E39/sectorPrices!E38)</f>
        <v>7.7211050319854105E-2</v>
      </c>
      <c r="F38" s="5">
        <f>LN(sectorPrices!F39/sectorPrices!F38)</f>
        <v>4.2067911960184702E-2</v>
      </c>
      <c r="G38" s="5">
        <f>LN(sectorPrices!G39/sectorPrices!G38)</f>
        <v>0.1042840691733234</v>
      </c>
      <c r="H38" s="5">
        <f>LN(sectorPrices!H39/sectorPrices!H38)</f>
        <v>0.11021025079930662</v>
      </c>
      <c r="I38" s="5">
        <f>LN(sectorPrices!I39/sectorPrices!I38)</f>
        <v>0.12728599369641827</v>
      </c>
      <c r="J38" s="5">
        <f>LN(sectorPrices!J39/sectorPrices!J38)</f>
        <v>3.8390604654629616E-2</v>
      </c>
      <c r="K38" s="5">
        <f>LN(sectorPrices!K39/sectorPrices!K38)</f>
        <v>6.3036175292241939E-2</v>
      </c>
    </row>
    <row r="39" spans="1:11" x14ac:dyDescent="0.25">
      <c r="A39" s="2">
        <f>sectorPrices!A40</f>
        <v>44774</v>
      </c>
      <c r="B39" s="5">
        <f>LN(sectorPrices!B40/sectorPrices!B39)</f>
        <v>-3.2047950260623195E-2</v>
      </c>
      <c r="C39" s="5">
        <f>LN(sectorPrices!C40/sectorPrices!C39)</f>
        <v>-1.5721079214251494E-2</v>
      </c>
      <c r="D39" s="5">
        <f>LN(sectorPrices!D40/sectorPrices!D39)</f>
        <v>-4.3079136843236943E-2</v>
      </c>
      <c r="E39" s="5">
        <f>LN(sectorPrices!E40/sectorPrices!E39)</f>
        <v>-1.9602446399632982E-2</v>
      </c>
      <c r="F39" s="5">
        <f>LN(sectorPrices!F40/sectorPrices!F39)</f>
        <v>-5.556164461256901E-2</v>
      </c>
      <c r="G39" s="5">
        <f>LN(sectorPrices!G40/sectorPrices!G39)</f>
        <v>-2.6880869690009964E-2</v>
      </c>
      <c r="H39" s="5">
        <f>LN(sectorPrices!H40/sectorPrices!H39)</f>
        <v>3.1507041650289398E-2</v>
      </c>
      <c r="I39" s="5">
        <f>LN(sectorPrices!I40/sectorPrices!I39)</f>
        <v>-5.8169574826155979E-2</v>
      </c>
      <c r="J39" s="5">
        <f>LN(sectorPrices!J40/sectorPrices!J39)</f>
        <v>-3.5274326774382206E-2</v>
      </c>
      <c r="K39" s="5">
        <f>LN(sectorPrices!K40/sectorPrices!K39)</f>
        <v>2.8520539262710011E-3</v>
      </c>
    </row>
    <row r="40" spans="1:11" x14ac:dyDescent="0.25">
      <c r="A40" s="2">
        <f>sectorPrices!A41</f>
        <v>44805</v>
      </c>
      <c r="B40" s="5">
        <f>LN(sectorPrices!B41/sectorPrices!B40)</f>
        <v>-0.11266414779018659</v>
      </c>
      <c r="C40" s="5">
        <f>LN(sectorPrices!C41/sectorPrices!C40)</f>
        <v>-9.3885589475448991E-2</v>
      </c>
      <c r="D40" s="5">
        <f>LN(sectorPrices!D41/sectorPrices!D40)</f>
        <v>-9.067017017399609E-2</v>
      </c>
      <c r="E40" s="5">
        <f>LN(sectorPrices!E41/sectorPrices!E40)</f>
        <v>-8.8521723705032015E-2</v>
      </c>
      <c r="F40" s="5">
        <f>LN(sectorPrices!F41/sectorPrices!F40)</f>
        <v>-3.4533166682162053E-2</v>
      </c>
      <c r="G40" s="5">
        <f>LN(sectorPrices!G41/sectorPrices!G40)</f>
        <v>-0.10972458546968218</v>
      </c>
      <c r="H40" s="5">
        <f>LN(sectorPrices!H41/sectorPrices!H40)</f>
        <v>-0.11086799044807891</v>
      </c>
      <c r="I40" s="5">
        <f>LN(sectorPrices!I41/sectorPrices!I40)</f>
        <v>-0.12782180475703736</v>
      </c>
      <c r="J40" s="5">
        <f>LN(sectorPrices!J41/sectorPrices!J40)</f>
        <v>-0.13356188525872714</v>
      </c>
      <c r="K40" s="5">
        <f>LN(sectorPrices!K41/sectorPrices!K40)</f>
        <v>-0.12691057345376791</v>
      </c>
    </row>
    <row r="41" spans="1:11" x14ac:dyDescent="0.25">
      <c r="A41" s="2">
        <f>sectorPrices!A42</f>
        <v>44835</v>
      </c>
      <c r="B41" s="5">
        <f>LN(sectorPrices!B42/sectorPrices!B41)</f>
        <v>9.6974512311563621E-2</v>
      </c>
      <c r="C41" s="5">
        <f>LN(sectorPrices!C42/sectorPrices!C41)</f>
        <v>9.6491306340573388E-2</v>
      </c>
      <c r="D41" s="5">
        <f>LN(sectorPrices!D42/sectorPrices!D41)</f>
        <v>2.592958958038696E-2</v>
      </c>
      <c r="E41" s="5">
        <f>LN(sectorPrices!E42/sectorPrices!E41)</f>
        <v>0.12090025223439209</v>
      </c>
      <c r="F41" s="5">
        <f>LN(sectorPrices!F42/sectorPrices!F41)</f>
        <v>8.6548483518387495E-2</v>
      </c>
      <c r="G41" s="5">
        <f>LN(sectorPrices!G42/sectorPrices!G41)</f>
        <v>0.12627644823114231</v>
      </c>
      <c r="H41" s="5">
        <f>LN(sectorPrices!H42/sectorPrices!H41)</f>
        <v>0.22785528006078395</v>
      </c>
      <c r="I41" s="5">
        <f>LN(sectorPrices!I42/sectorPrices!I41)</f>
        <v>7.4048995051479952E-2</v>
      </c>
      <c r="J41" s="5">
        <f>LN(sectorPrices!J42/sectorPrices!J41)</f>
        <v>2.7451039354181354E-2</v>
      </c>
      <c r="K41" s="5">
        <f>LN(sectorPrices!K42/sectorPrices!K41)</f>
        <v>3.273580642367864E-2</v>
      </c>
    </row>
    <row r="42" spans="1:11" x14ac:dyDescent="0.25">
      <c r="A42" s="2">
        <f>sectorPrices!A43</f>
        <v>44866</v>
      </c>
      <c r="B42" s="5">
        <f>LN(sectorPrices!B43/sectorPrices!B42)</f>
        <v>0.1056187533415805</v>
      </c>
      <c r="C42" s="5">
        <f>LN(sectorPrices!C43/sectorPrices!C42)</f>
        <v>6.0036028581916395E-2</v>
      </c>
      <c r="D42" s="5">
        <f>LN(sectorPrices!D43/sectorPrices!D42)</f>
        <v>2.3812616053249153E-2</v>
      </c>
      <c r="E42" s="5">
        <f>LN(sectorPrices!E43/sectorPrices!E42)</f>
        <v>5.9524631812979817E-2</v>
      </c>
      <c r="F42" s="5">
        <f>LN(sectorPrices!F43/sectorPrices!F42)</f>
        <v>4.5526424814147697E-2</v>
      </c>
      <c r="G42" s="5">
        <f>LN(sectorPrices!G43/sectorPrices!G42)</f>
        <v>6.9783125250594255E-2</v>
      </c>
      <c r="H42" s="5">
        <f>LN(sectorPrices!H43/sectorPrices!H42)</f>
        <v>1.3012112068421256E-2</v>
      </c>
      <c r="I42" s="5">
        <f>LN(sectorPrices!I43/sectorPrices!I42)</f>
        <v>5.2331487958193798E-2</v>
      </c>
      <c r="J42" s="5">
        <f>LN(sectorPrices!J43/sectorPrices!J42)</f>
        <v>5.0102734510946809E-2</v>
      </c>
      <c r="K42" s="5">
        <f>LN(sectorPrices!K43/sectorPrices!K42)</f>
        <v>6.8031739101245478E-2</v>
      </c>
    </row>
    <row r="43" spans="1:11" x14ac:dyDescent="0.25">
      <c r="A43" s="2">
        <f>sectorPrices!A44</f>
        <v>44896</v>
      </c>
      <c r="B43" s="5">
        <f>LN(sectorPrices!B44/sectorPrices!B43)</f>
        <v>-6.0306552465833455E-2</v>
      </c>
      <c r="C43" s="5">
        <f>LN(sectorPrices!C44/sectorPrices!C43)</f>
        <v>-4.1011985166893521E-2</v>
      </c>
      <c r="D43" s="5">
        <f>LN(sectorPrices!D44/sectorPrices!D43)</f>
        <v>-0.11811783378293611</v>
      </c>
      <c r="E43" s="5">
        <f>LN(sectorPrices!E44/sectorPrices!E43)</f>
        <v>-6.8549421735907071E-2</v>
      </c>
      <c r="F43" s="5">
        <f>LN(sectorPrices!F44/sectorPrices!F43)</f>
        <v>-2.5081023874572398E-2</v>
      </c>
      <c r="G43" s="5">
        <f>LN(sectorPrices!G44/sectorPrices!G43)</f>
        <v>-4.3656277987530467E-2</v>
      </c>
      <c r="H43" s="5">
        <f>LN(sectorPrices!H44/sectorPrices!H43)</f>
        <v>-5.1033432176799183E-2</v>
      </c>
      <c r="I43" s="5">
        <f>LN(sectorPrices!I44/sectorPrices!I43)</f>
        <v>-8.555444874204142E-2</v>
      </c>
      <c r="J43" s="5">
        <f>LN(sectorPrices!J44/sectorPrices!J43)</f>
        <v>-7.6735838319195046E-2</v>
      </c>
      <c r="K43" s="5">
        <f>LN(sectorPrices!K44/sectorPrices!K43)</f>
        <v>-1.7067961653684356E-2</v>
      </c>
    </row>
    <row r="44" spans="1:11" x14ac:dyDescent="0.25">
      <c r="A44" s="2">
        <f>sectorPrices!A45</f>
        <v>44927</v>
      </c>
      <c r="B44" s="5">
        <f>LN(sectorPrices!B45/sectorPrices!B44)</f>
        <v>9.8009472915516163E-2</v>
      </c>
      <c r="C44" s="5">
        <f>LN(sectorPrices!C45/sectorPrices!C44)</f>
        <v>5.7267640831628426E-3</v>
      </c>
      <c r="D44" s="5">
        <f>LN(sectorPrices!D45/sectorPrices!D44)</f>
        <v>0.14672855063084592</v>
      </c>
      <c r="E44" s="5">
        <f>LN(sectorPrices!E45/sectorPrices!E44)</f>
        <v>8.2776912068029673E-2</v>
      </c>
      <c r="F44" s="5">
        <f>LN(sectorPrices!F45/sectorPrices!F44)</f>
        <v>-4.1352957650994159E-3</v>
      </c>
      <c r="G44" s="5">
        <f>LN(sectorPrices!G45/sectorPrices!G44)</f>
        <v>5.8578315659650888E-2</v>
      </c>
      <c r="H44" s="5">
        <f>LN(sectorPrices!H45/sectorPrices!H44)</f>
        <v>4.0678895187591033E-2</v>
      </c>
      <c r="I44" s="5">
        <f>LN(sectorPrices!I45/sectorPrices!I44)</f>
        <v>9.5078807192351802E-2</v>
      </c>
      <c r="J44" s="5">
        <f>LN(sectorPrices!J45/sectorPrices!J44)</f>
        <v>0.14218184686015536</v>
      </c>
      <c r="K44" s="5">
        <f>LN(sectorPrices!K45/sectorPrices!K44)</f>
        <v>-8.3141713909465533E-3</v>
      </c>
    </row>
    <row r="45" spans="1:11" x14ac:dyDescent="0.25">
      <c r="A45" s="2">
        <f>sectorPrices!A46</f>
        <v>44958</v>
      </c>
      <c r="B45" s="5">
        <f>LN(sectorPrices!B46/sectorPrices!B45)</f>
        <v>-2.906941340507499E-2</v>
      </c>
      <c r="C45" s="5">
        <f>LN(sectorPrices!C46/sectorPrices!C45)</f>
        <v>-2.2525073132874981E-2</v>
      </c>
      <c r="D45" s="5">
        <f>LN(sectorPrices!D46/sectorPrices!D45)</f>
        <v>-2.2147637925366313E-2</v>
      </c>
      <c r="E45" s="5">
        <f>LN(sectorPrices!E46/sectorPrices!E45)</f>
        <v>-2.0955629268032221E-2</v>
      </c>
      <c r="F45" s="5">
        <f>LN(sectorPrices!F46/sectorPrices!F45)</f>
        <v>-4.7093002087748109E-2</v>
      </c>
      <c r="G45" s="5">
        <f>LN(sectorPrices!G46/sectorPrices!G45)</f>
        <v>-5.0435493549044223E-3</v>
      </c>
      <c r="H45" s="5">
        <f>LN(sectorPrices!H46/sectorPrices!H45)</f>
        <v>-6.8604079593950568E-2</v>
      </c>
      <c r="I45" s="5">
        <f>LN(sectorPrices!I46/sectorPrices!I45)</f>
        <v>4.9536854603431223E-3</v>
      </c>
      <c r="J45" s="5">
        <f>LN(sectorPrices!J46/sectorPrices!J45)</f>
        <v>-4.1548907853062186E-2</v>
      </c>
      <c r="K45" s="5">
        <f>LN(sectorPrices!K46/sectorPrices!K45)</f>
        <v>-5.9155656946785068E-2</v>
      </c>
    </row>
    <row r="46" spans="1:11" x14ac:dyDescent="0.25">
      <c r="A46" s="2">
        <f>sectorPrices!A47</f>
        <v>44986</v>
      </c>
      <c r="B46" s="5">
        <f>LN(sectorPrices!B47/sectorPrices!B46)</f>
        <v>-1.9822432764059265E-2</v>
      </c>
      <c r="C46" s="5">
        <f>LN(sectorPrices!C47/sectorPrices!C46)</f>
        <v>3.4272336682906107E-2</v>
      </c>
      <c r="D46" s="5">
        <f>LN(sectorPrices!D47/sectorPrices!D46)</f>
        <v>2.0683545683465542E-2</v>
      </c>
      <c r="E46" s="5">
        <f>LN(sectorPrices!E47/sectorPrices!E46)</f>
        <v>-0.11473987385866095</v>
      </c>
      <c r="F46" s="5">
        <f>LN(sectorPrices!F47/sectorPrices!F46)</f>
        <v>1.563796694466851E-2</v>
      </c>
      <c r="G46" s="5">
        <f>LN(sectorPrices!G47/sectorPrices!G46)</f>
        <v>-6.9569846124409073E-3</v>
      </c>
      <c r="H46" s="5">
        <f>LN(sectorPrices!H47/sectorPrices!H46)</f>
        <v>-2.0535170715098507E-2</v>
      </c>
      <c r="I46" s="5">
        <f>LN(sectorPrices!I47/sectorPrices!I46)</f>
        <v>9.0491404863994387E-2</v>
      </c>
      <c r="J46" s="5">
        <f>LN(sectorPrices!J47/sectorPrices!J46)</f>
        <v>6.3194566864698626E-2</v>
      </c>
      <c r="K46" s="5">
        <f>LN(sectorPrices!K47/sectorPrices!K46)</f>
        <v>3.6237035550812161E-2</v>
      </c>
    </row>
    <row r="47" spans="1:11" x14ac:dyDescent="0.25">
      <c r="A47" s="2">
        <f>sectorPrices!A48</f>
        <v>45017</v>
      </c>
      <c r="B47" s="5">
        <f>LN(sectorPrices!B48/sectorPrices!B47)</f>
        <v>-4.1384850516177248E-3</v>
      </c>
      <c r="C47" s="5">
        <f>LN(sectorPrices!C48/sectorPrices!C47)</f>
        <v>4.0057095928101132E-2</v>
      </c>
      <c r="D47" s="5">
        <f>LN(sectorPrices!D48/sectorPrices!D47)</f>
        <v>-4.6564702908257413E-3</v>
      </c>
      <c r="E47" s="5">
        <f>LN(sectorPrices!E48/sectorPrices!E47)</f>
        <v>2.7265775026240252E-2</v>
      </c>
      <c r="F47" s="5">
        <f>LN(sectorPrices!F48/sectorPrices!F47)</f>
        <v>3.3352040832619362E-2</v>
      </c>
      <c r="G47" s="5">
        <f>LN(sectorPrices!G48/sectorPrices!G47)</f>
        <v>-7.0204135325093184E-3</v>
      </c>
      <c r="H47" s="5">
        <f>LN(sectorPrices!H48/sectorPrices!H47)</f>
        <v>3.2821965183220406E-2</v>
      </c>
      <c r="I47" s="5">
        <f>LN(sectorPrices!I48/sectorPrices!I47)</f>
        <v>-8.0654590430056855E-4</v>
      </c>
      <c r="J47" s="5">
        <f>LN(sectorPrices!J48/sectorPrices!J47)</f>
        <v>2.6124627009125399E-2</v>
      </c>
      <c r="K47" s="5">
        <f>LN(sectorPrices!K48/sectorPrices!K47)</f>
        <v>2.308141962075232E-2</v>
      </c>
    </row>
    <row r="48" spans="1:11" x14ac:dyDescent="0.25">
      <c r="A48" s="2">
        <f>sectorPrices!A49</f>
        <v>45047</v>
      </c>
      <c r="B48" s="5">
        <f>LN(sectorPrices!B49/sectorPrices!B48)</f>
        <v>-6.8215408111769502E-2</v>
      </c>
      <c r="C48" s="5">
        <f>LN(sectorPrices!C49/sectorPrices!C48)</f>
        <v>-5.5997434313666536E-2</v>
      </c>
      <c r="D48" s="5">
        <f>LN(sectorPrices!D49/sectorPrices!D48)</f>
        <v>1.0319666555801018E-2</v>
      </c>
      <c r="E48" s="5">
        <f>LN(sectorPrices!E49/sectorPrices!E48)</f>
        <v>-4.0256621245475521E-2</v>
      </c>
      <c r="F48" s="5">
        <f>LN(sectorPrices!F49/sectorPrices!F48)</f>
        <v>-4.1035673162352772E-2</v>
      </c>
      <c r="G48" s="5">
        <f>LN(sectorPrices!G49/sectorPrices!G48)</f>
        <v>-2.3829947009647946E-2</v>
      </c>
      <c r="H48" s="5">
        <f>LN(sectorPrices!H49/sectorPrices!H48)</f>
        <v>-9.9449117748484264E-2</v>
      </c>
      <c r="I48" s="5">
        <f>LN(sectorPrices!I49/sectorPrices!I48)</f>
        <v>8.1218831180313381E-2</v>
      </c>
      <c r="J48" s="5">
        <f>LN(sectorPrices!J49/sectorPrices!J48)</f>
        <v>2.5749899031244358E-2</v>
      </c>
      <c r="K48" s="5">
        <f>LN(sectorPrices!K49/sectorPrices!K48)</f>
        <v>-5.7806801134528407E-2</v>
      </c>
    </row>
    <row r="49" spans="1:11" x14ac:dyDescent="0.25">
      <c r="A49" s="2">
        <f>sectorPrices!A50</f>
        <v>45078</v>
      </c>
      <c r="B49" s="5">
        <f>LN(sectorPrices!B50/sectorPrices!B49)</f>
        <v>9.9473372136705568E-2</v>
      </c>
      <c r="C49" s="5">
        <f>LN(sectorPrices!C50/sectorPrices!C49)</f>
        <v>2.5258374017465106E-2</v>
      </c>
      <c r="D49" s="5">
        <f>LN(sectorPrices!D50/sectorPrices!D49)</f>
        <v>0.11177625571344442</v>
      </c>
      <c r="E49" s="5">
        <f>LN(sectorPrices!E50/sectorPrices!E49)</f>
        <v>6.0901612186382743E-2</v>
      </c>
      <c r="F49" s="5">
        <f>LN(sectorPrices!F50/sectorPrices!F49)</f>
        <v>3.7284900139732742E-2</v>
      </c>
      <c r="G49" s="5">
        <f>LN(sectorPrices!G50/sectorPrices!G49)</f>
        <v>0.11005864162825728</v>
      </c>
      <c r="H49" s="5">
        <f>LN(sectorPrices!H50/sectorPrices!H49)</f>
        <v>6.4201916667178824E-2</v>
      </c>
      <c r="I49" s="5">
        <f>LN(sectorPrices!I50/sectorPrices!I49)</f>
        <v>5.8873481087575445E-2</v>
      </c>
      <c r="J49" s="5">
        <f>LN(sectorPrices!J50/sectorPrices!J49)</f>
        <v>4.6399078340380727E-2</v>
      </c>
      <c r="K49" s="5">
        <f>LN(sectorPrices!K50/sectorPrices!K49)</f>
        <v>5.996767173737743E-3</v>
      </c>
    </row>
    <row r="50" spans="1:11" x14ac:dyDescent="0.25">
      <c r="A50" s="2">
        <f>sectorPrices!A51</f>
        <v>45108</v>
      </c>
      <c r="B50" s="5">
        <f>LN(sectorPrices!B51/sectorPrices!B50)</f>
        <v>4.3331415812832064E-2</v>
      </c>
      <c r="C50" s="5">
        <f>LN(sectorPrices!C51/sectorPrices!C50)</f>
        <v>2.931398970636254E-2</v>
      </c>
      <c r="D50" s="5">
        <f>LN(sectorPrices!D51/sectorPrices!D50)</f>
        <v>3.5359649882720806E-2</v>
      </c>
      <c r="E50" s="5">
        <f>LN(sectorPrices!E51/sectorPrices!E50)</f>
        <v>6.3979724516286932E-2</v>
      </c>
      <c r="F50" s="5">
        <f>LN(sectorPrices!F51/sectorPrices!F50)</f>
        <v>1.3870507539212498E-2</v>
      </c>
      <c r="G50" s="5">
        <f>LN(sectorPrices!G51/sectorPrices!G50)</f>
        <v>3.4406103237895662E-2</v>
      </c>
      <c r="H50" s="5">
        <f>LN(sectorPrices!H51/sectorPrices!H50)</f>
        <v>8.8480211244472612E-2</v>
      </c>
      <c r="I50" s="5">
        <f>LN(sectorPrices!I51/sectorPrices!I50)</f>
        <v>2.9762944956996367E-2</v>
      </c>
      <c r="J50" s="5">
        <f>LN(sectorPrices!J51/sectorPrices!J50)</f>
        <v>6.0272688812741573E-2</v>
      </c>
      <c r="K50" s="5">
        <f>LN(sectorPrices!K51/sectorPrices!K50)</f>
        <v>3.1649387932466209E-2</v>
      </c>
    </row>
    <row r="51" spans="1:11" x14ac:dyDescent="0.25">
      <c r="A51" s="2">
        <f>sectorPrices!A52</f>
        <v>45139</v>
      </c>
      <c r="B51" s="5">
        <f>LN(sectorPrices!B52/sectorPrices!B51)</f>
        <v>-3.5899799896982679E-2</v>
      </c>
      <c r="C51" s="5">
        <f>LN(sectorPrices!C52/sectorPrices!C51)</f>
        <v>-3.241098227314284E-2</v>
      </c>
      <c r="D51" s="5">
        <f>LN(sectorPrices!D52/sectorPrices!D51)</f>
        <v>-2.0354521516194608E-2</v>
      </c>
      <c r="E51" s="5">
        <f>LN(sectorPrices!E52/sectorPrices!E51)</f>
        <v>-3.101120739579287E-2</v>
      </c>
      <c r="F51" s="5">
        <f>LN(sectorPrices!F52/sectorPrices!F51)</f>
        <v>-1.1793987761973464E-2</v>
      </c>
      <c r="G51" s="5">
        <f>LN(sectorPrices!G52/sectorPrices!G51)</f>
        <v>-2.0733233252310034E-2</v>
      </c>
      <c r="H51" s="5">
        <f>LN(sectorPrices!H52/sectorPrices!H51)</f>
        <v>1.9281206292657064E-2</v>
      </c>
      <c r="I51" s="5">
        <f>LN(sectorPrices!I52/sectorPrices!I51)</f>
        <v>-2.2075155096856536E-2</v>
      </c>
      <c r="J51" s="5">
        <f>LN(sectorPrices!J52/sectorPrices!J51)</f>
        <v>-2.891703022643077E-2</v>
      </c>
      <c r="K51" s="5">
        <f>LN(sectorPrices!K52/sectorPrices!K51)</f>
        <v>-6.5496172482407702E-2</v>
      </c>
    </row>
    <row r="52" spans="1:11" x14ac:dyDescent="0.25">
      <c r="A52" s="2">
        <f>sectorPrices!A53</f>
        <v>45170</v>
      </c>
      <c r="B52" s="5">
        <f>LN(sectorPrices!B53/sectorPrices!B52)</f>
        <v>-5.6127329009922525E-2</v>
      </c>
      <c r="C52" s="5">
        <f>LN(sectorPrices!C53/sectorPrices!C52)</f>
        <v>-5.220717027986739E-2</v>
      </c>
      <c r="D52" s="5">
        <f>LN(sectorPrices!D53/sectorPrices!D52)</f>
        <v>-6.3117628801358863E-2</v>
      </c>
      <c r="E52" s="5">
        <f>LN(sectorPrices!E53/sectorPrices!E52)</f>
        <v>-3.8827873083782931E-2</v>
      </c>
      <c r="F52" s="5">
        <f>LN(sectorPrices!F53/sectorPrices!F52)</f>
        <v>-3.895891853927242E-2</v>
      </c>
      <c r="G52" s="5">
        <f>LN(sectorPrices!G53/sectorPrices!G52)</f>
        <v>-6.2908871889576515E-2</v>
      </c>
      <c r="H52" s="5">
        <f>LN(sectorPrices!H53/sectorPrices!H52)</f>
        <v>1.6788459477511196E-2</v>
      </c>
      <c r="I52" s="5">
        <f>LN(sectorPrices!I53/sectorPrices!I52)</f>
        <v>-6.9767045416409212E-2</v>
      </c>
      <c r="J52" s="5">
        <f>LN(sectorPrices!J53/sectorPrices!J52)</f>
        <v>-3.9334114111385148E-2</v>
      </c>
      <c r="K52" s="5">
        <f>LN(sectorPrices!K53/sectorPrices!K52)</f>
        <v>-6.6868277286907668E-2</v>
      </c>
    </row>
    <row r="53" spans="1:11" x14ac:dyDescent="0.25">
      <c r="A53" s="2">
        <f>sectorPrices!A54</f>
        <v>45200</v>
      </c>
      <c r="B53" s="5">
        <f>LN(sectorPrices!B54/sectorPrices!B53)</f>
        <v>-3.4227807128824457E-2</v>
      </c>
      <c r="C53" s="5">
        <f>LN(sectorPrices!C54/sectorPrices!C53)</f>
        <v>-1.1942769097226831E-2</v>
      </c>
      <c r="D53" s="5">
        <f>LN(sectorPrices!D54/sectorPrices!D53)</f>
        <v>-5.0656698093073535E-2</v>
      </c>
      <c r="E53" s="5">
        <f>LN(sectorPrices!E54/sectorPrices!E53)</f>
        <v>-2.3168472471135793E-2</v>
      </c>
      <c r="F53" s="5">
        <f>LN(sectorPrices!F54/sectorPrices!F53)</f>
        <v>-3.6646434994289323E-2</v>
      </c>
      <c r="G53" s="5">
        <f>LN(sectorPrices!G54/sectorPrices!G53)</f>
        <v>-3.6554328285789243E-2</v>
      </c>
      <c r="H53" s="5">
        <f>LN(sectorPrices!H54/sectorPrices!H53)</f>
        <v>-4.8463831585020885E-2</v>
      </c>
      <c r="I53" s="5">
        <f>LN(sectorPrices!I54/sectorPrices!I53)</f>
        <v>-1.5112988988742809E-2</v>
      </c>
      <c r="J53" s="5">
        <f>LN(sectorPrices!J54/sectorPrices!J53)</f>
        <v>-1.267215438084808E-2</v>
      </c>
      <c r="K53" s="5">
        <f>LN(sectorPrices!K54/sectorPrices!K53)</f>
        <v>1.741307148664983E-2</v>
      </c>
    </row>
    <row r="54" spans="1:11" x14ac:dyDescent="0.25">
      <c r="A54" s="2">
        <f>sectorPrices!A55</f>
        <v>45231</v>
      </c>
      <c r="B54" s="5">
        <f>LN(sectorPrices!B55/sectorPrices!B54)</f>
        <v>8.3856547439048482E-2</v>
      </c>
      <c r="C54" s="5">
        <f>LN(sectorPrices!C55/sectorPrices!C54)</f>
        <v>3.8365202111697493E-2</v>
      </c>
      <c r="D54" s="5">
        <f>LN(sectorPrices!D55/sectorPrices!D54)</f>
        <v>0.10823067413069694</v>
      </c>
      <c r="E54" s="5">
        <f>LN(sectorPrices!E55/sectorPrices!E54)</f>
        <v>0.10829258569518649</v>
      </c>
      <c r="F54" s="5">
        <f>LN(sectorPrices!F55/sectorPrices!F54)</f>
        <v>5.5138852387264806E-2</v>
      </c>
      <c r="G54" s="5">
        <f>LN(sectorPrices!G55/sectorPrices!G54)</f>
        <v>9.1011219263781418E-2</v>
      </c>
      <c r="H54" s="5">
        <f>LN(sectorPrices!H55/sectorPrices!H54)</f>
        <v>-1.1909985374809416E-2</v>
      </c>
      <c r="I54" s="5">
        <f>LN(sectorPrices!I55/sectorPrices!I54)</f>
        <v>0.12485295998380541</v>
      </c>
      <c r="J54" s="5">
        <f>LN(sectorPrices!J55/sectorPrices!J54)</f>
        <v>7.7751459154679542E-2</v>
      </c>
      <c r="K54" s="5">
        <f>LN(sectorPrices!K55/sectorPrices!K54)</f>
        <v>4.9833945822453089E-2</v>
      </c>
    </row>
    <row r="55" spans="1:11" x14ac:dyDescent="0.25">
      <c r="A55" s="2">
        <f>sectorPrices!A56</f>
        <v>45261</v>
      </c>
      <c r="B55" s="5">
        <f>LN(sectorPrices!B56/sectorPrices!B55)</f>
        <v>5.1587070466227403E-2</v>
      </c>
      <c r="C55" s="5">
        <f>LN(sectorPrices!C56/sectorPrices!C55)</f>
        <v>2.3579220153166821E-2</v>
      </c>
      <c r="D55" s="5">
        <f>LN(sectorPrices!D56/sectorPrices!D55)</f>
        <v>6.7891126201294463E-2</v>
      </c>
      <c r="E55" s="5">
        <f>LN(sectorPrices!E56/sectorPrices!E55)</f>
        <v>5.9737510021099297E-2</v>
      </c>
      <c r="F55" s="5">
        <f>LN(sectorPrices!F56/sectorPrices!F55)</f>
        <v>4.9468461150035878E-2</v>
      </c>
      <c r="G55" s="5">
        <f>LN(sectorPrices!G56/sectorPrices!G55)</f>
        <v>7.1643744398813519E-2</v>
      </c>
      <c r="H55" s="5">
        <f>LN(sectorPrices!H56/sectorPrices!H55)</f>
        <v>-1.05174786963788E-2</v>
      </c>
      <c r="I55" s="5">
        <f>LN(sectorPrices!I56/sectorPrices!I55)</f>
        <v>4.6455065718475574E-2</v>
      </c>
      <c r="J55" s="5">
        <f>LN(sectorPrices!J56/sectorPrices!J55)</f>
        <v>5.0792618079757441E-2</v>
      </c>
      <c r="K55" s="5">
        <f>LN(sectorPrices!K56/sectorPrices!K55)</f>
        <v>1.4106521328541228E-2</v>
      </c>
    </row>
    <row r="56" spans="1:11" x14ac:dyDescent="0.25">
      <c r="A56" s="2">
        <f>sectorPrices!A57</f>
        <v>45292</v>
      </c>
      <c r="B56" s="5">
        <f>LN(sectorPrices!B57/sectorPrices!B56)</f>
        <v>-3.6810359244788052E-2</v>
      </c>
      <c r="C56" s="5">
        <f>LN(sectorPrices!C57/sectorPrices!C56)</f>
        <v>1.8810326998767141E-2</v>
      </c>
      <c r="D56" s="5">
        <f>LN(sectorPrices!D57/sectorPrices!D56)</f>
        <v>-3.9310540365767414E-2</v>
      </c>
      <c r="E56" s="5">
        <f>LN(sectorPrices!E57/sectorPrices!E56)</f>
        <v>2.4374944155103641E-2</v>
      </c>
      <c r="F56" s="5">
        <f>LN(sectorPrices!F57/sectorPrices!F56)</f>
        <v>2.706094466279511E-2</v>
      </c>
      <c r="G56" s="5">
        <f>LN(sectorPrices!G57/sectorPrices!G56)</f>
        <v>-7.1693197885462209E-3</v>
      </c>
      <c r="H56" s="5">
        <f>LN(sectorPrices!H57/sectorPrices!H56)</f>
        <v>1.0849647598852273E-3</v>
      </c>
      <c r="I56" s="5">
        <f>LN(sectorPrices!I57/sectorPrices!I56)</f>
        <v>2.1914653315216144E-2</v>
      </c>
      <c r="J56" s="5">
        <f>LN(sectorPrices!J57/sectorPrices!J56)</f>
        <v>4.0742164068274453E-2</v>
      </c>
      <c r="K56" s="5">
        <f>LN(sectorPrices!K57/sectorPrices!K56)</f>
        <v>-2.4367512273427282E-2</v>
      </c>
    </row>
    <row r="57" spans="1:11" x14ac:dyDescent="0.25">
      <c r="A57" s="2">
        <f>sectorPrices!A58</f>
        <v>45323</v>
      </c>
      <c r="B57" s="5">
        <f>LN(sectorPrices!B58/sectorPrices!B57)</f>
        <v>5.7271117612045265E-2</v>
      </c>
      <c r="C57" s="5">
        <f>LN(sectorPrices!C58/sectorPrices!C57)</f>
        <v>2.8436023756569249E-2</v>
      </c>
      <c r="D57" s="5">
        <f>LN(sectorPrices!D58/sectorPrices!D57)</f>
        <v>7.7309445125179246E-2</v>
      </c>
      <c r="E57" s="5">
        <f>LN(sectorPrices!E58/sectorPrices!E57)</f>
        <v>4.1170921206559602E-2</v>
      </c>
      <c r="F57" s="5">
        <f>LN(sectorPrices!F58/sectorPrices!F57)</f>
        <v>3.3601430218954668E-2</v>
      </c>
      <c r="G57" s="5">
        <f>LN(sectorPrices!G58/sectorPrices!G57)</f>
        <v>6.8910238288847542E-2</v>
      </c>
      <c r="H57" s="5">
        <f>LN(sectorPrices!H58/sectorPrices!H57)</f>
        <v>3.1469387812484241E-2</v>
      </c>
      <c r="I57" s="5">
        <f>LN(sectorPrices!I58/sectorPrices!I57)</f>
        <v>4.7216353680737379E-2</v>
      </c>
      <c r="J57" s="5">
        <f>LN(sectorPrices!J58/sectorPrices!J57)</f>
        <v>4.4768163480163374E-2</v>
      </c>
      <c r="K57" s="5">
        <f>LN(sectorPrices!K58/sectorPrices!K57)</f>
        <v>1.4014539348209011E-2</v>
      </c>
    </row>
    <row r="58" spans="1:11" x14ac:dyDescent="0.25">
      <c r="A58" s="2">
        <f>sectorPrices!A59</f>
        <v>45352</v>
      </c>
      <c r="B58" s="5">
        <f>LN(sectorPrices!B59/sectorPrices!B58)</f>
        <v>5.779448926038782E-2</v>
      </c>
      <c r="C58" s="5">
        <f>LN(sectorPrices!C59/sectorPrices!C58)</f>
        <v>2.8924144521126294E-2</v>
      </c>
      <c r="D58" s="5">
        <f>LN(sectorPrices!D59/sectorPrices!D58)</f>
        <v>6.28294552415845E-3</v>
      </c>
      <c r="E58" s="5">
        <f>LN(sectorPrices!E59/sectorPrices!E58)</f>
        <v>4.4536082302626102E-2</v>
      </c>
      <c r="F58" s="5">
        <f>LN(sectorPrices!F59/sectorPrices!F58)</f>
        <v>1.9070115651753424E-2</v>
      </c>
      <c r="G58" s="5">
        <f>LN(sectorPrices!G59/sectorPrices!G58)</f>
        <v>4.5157559570717036E-2</v>
      </c>
      <c r="H58" s="5">
        <f>LN(sectorPrices!H59/sectorPrices!H58)</f>
        <v>9.2368378997902845E-2</v>
      </c>
      <c r="I58" s="5">
        <f>LN(sectorPrices!I59/sectorPrices!I58)</f>
        <v>1.2570732940915413E-2</v>
      </c>
      <c r="J58" s="5">
        <f>LN(sectorPrices!J59/sectorPrices!J58)</f>
        <v>2.5548345207657083E-2</v>
      </c>
      <c r="K58" s="5">
        <f>LN(sectorPrices!K59/sectorPrices!K58)</f>
        <v>5.930608425107476E-2</v>
      </c>
    </row>
    <row r="59" spans="1:11" x14ac:dyDescent="0.25">
      <c r="A59" s="2">
        <f>sectorPrices!A60</f>
        <v>45383</v>
      </c>
      <c r="B59" s="5">
        <f>LN(sectorPrices!B60/sectorPrices!B59)</f>
        <v>-4.6572847580892959E-2</v>
      </c>
      <c r="C59" s="5">
        <f>LN(sectorPrices!C60/sectorPrices!C59)</f>
        <v>-1.2262618193183356E-2</v>
      </c>
      <c r="D59" s="5">
        <f>LN(sectorPrices!D60/sectorPrices!D59)</f>
        <v>-5.2412386835742543E-2</v>
      </c>
      <c r="E59" s="5">
        <f>LN(sectorPrices!E60/sectorPrices!E59)</f>
        <v>-4.3377639752943495E-2</v>
      </c>
      <c r="F59" s="5">
        <f>LN(sectorPrices!F60/sectorPrices!F59)</f>
        <v>-5.1947138911891136E-2</v>
      </c>
      <c r="G59" s="5">
        <f>LN(sectorPrices!G60/sectorPrices!G59)</f>
        <v>-3.9705037366177809E-2</v>
      </c>
      <c r="H59" s="5">
        <f>LN(sectorPrices!H60/sectorPrices!H59)</f>
        <v>-2.8525553706187545E-3</v>
      </c>
      <c r="I59" s="5">
        <f>LN(sectorPrices!I60/sectorPrices!I59)</f>
        <v>-5.574408761018898E-2</v>
      </c>
      <c r="J59" s="5">
        <f>LN(sectorPrices!J60/sectorPrices!J59)</f>
        <v>-3.8137380834172861E-2</v>
      </c>
      <c r="K59" s="5">
        <f>LN(sectorPrices!K60/sectorPrices!K59)</f>
        <v>2.3609491635820965E-2</v>
      </c>
    </row>
    <row r="60" spans="1:11" x14ac:dyDescent="0.25">
      <c r="A60" s="2">
        <f>sectorPrices!A61</f>
        <v>45413</v>
      </c>
      <c r="B60" s="5">
        <f>LN(sectorPrices!B61/sectorPrices!B60)</f>
        <v>4.1547806846769085E-2</v>
      </c>
      <c r="C60" s="5">
        <f>LN(sectorPrices!C61/sectorPrices!C60)</f>
        <v>2.7215871528936404E-2</v>
      </c>
      <c r="D60" s="5">
        <f>LN(sectorPrices!D61/sectorPrices!D60)</f>
        <v>3.2661236416991354E-2</v>
      </c>
      <c r="E60" s="5">
        <f>LN(sectorPrices!E61/sectorPrices!E60)</f>
        <v>4.0043460157771528E-2</v>
      </c>
      <c r="F60" s="5">
        <f>LN(sectorPrices!F61/sectorPrices!F60)</f>
        <v>2.7884383412286964E-2</v>
      </c>
      <c r="G60" s="5">
        <f>LN(sectorPrices!G61/sectorPrices!G60)</f>
        <v>3.5054448878830274E-2</v>
      </c>
      <c r="H60" s="5">
        <f>LN(sectorPrices!H61/sectorPrices!H60)</f>
        <v>5.0501521929944325E-3</v>
      </c>
      <c r="I60" s="5">
        <f>LN(sectorPrices!I61/sectorPrices!I60)</f>
        <v>5.7708474753446225E-2</v>
      </c>
      <c r="J60" s="5">
        <f>LN(sectorPrices!J61/sectorPrices!J60)</f>
        <v>5.2863459445655285E-2</v>
      </c>
      <c r="K60" s="5">
        <f>LN(sectorPrices!K61/sectorPrices!K60)</f>
        <v>6.7924509375727485E-2</v>
      </c>
    </row>
    <row r="61" spans="1:11" x14ac:dyDescent="0.25">
      <c r="A61" s="2"/>
    </row>
    <row r="62" spans="1:11" x14ac:dyDescent="0.25">
      <c r="A62" s="2" t="s">
        <v>33</v>
      </c>
      <c r="B62" s="6">
        <f>AVERAGE(B2:B60)</f>
        <v>9.3609884725004127E-3</v>
      </c>
      <c r="C62" s="6">
        <f t="shared" ref="C62:K62" si="0">AVERAGE(C2:C60)</f>
        <v>7.6879342027016953E-3</v>
      </c>
      <c r="D62" s="6">
        <f t="shared" si="0"/>
        <v>1.0334044367227227E-2</v>
      </c>
      <c r="E62" s="6">
        <f t="shared" si="0"/>
        <v>8.5122976333665955E-3</v>
      </c>
      <c r="F62" s="6">
        <f t="shared" si="0"/>
        <v>8.2354055041538553E-3</v>
      </c>
      <c r="G62" s="6">
        <f t="shared" si="0"/>
        <v>9.8808274401033947E-3</v>
      </c>
      <c r="H62" s="6">
        <f t="shared" si="0"/>
        <v>1.077843375142956E-2</v>
      </c>
      <c r="I62" s="6">
        <f t="shared" si="0"/>
        <v>1.6206245408800418E-2</v>
      </c>
      <c r="J62" s="6">
        <f t="shared" si="0"/>
        <v>8.0469852899857017E-3</v>
      </c>
      <c r="K62" s="6">
        <f t="shared" si="0"/>
        <v>5.2802013974526723E-3</v>
      </c>
    </row>
    <row r="63" spans="1:11" x14ac:dyDescent="0.25">
      <c r="A63" s="2" t="s">
        <v>34</v>
      </c>
      <c r="B63" s="5">
        <f>_xlfn.STDEV.P(B2:B60)</f>
        <v>6.5934335291428767E-2</v>
      </c>
      <c r="C63" s="5">
        <f t="shared" ref="C63:K63" si="1">_xlfn.STDEV.P(C2:C60)</f>
        <v>4.0501420328574581E-2</v>
      </c>
      <c r="D63" s="5">
        <f t="shared" si="1"/>
        <v>7.3830385024923229E-2</v>
      </c>
      <c r="E63" s="5">
        <f t="shared" si="1"/>
        <v>6.9729325160248642E-2</v>
      </c>
      <c r="F63" s="5">
        <f t="shared" si="1"/>
        <v>4.3452833277793375E-2</v>
      </c>
      <c r="G63" s="5">
        <f t="shared" si="1"/>
        <v>6.3892673282089474E-2</v>
      </c>
      <c r="H63" s="5">
        <f t="shared" si="1"/>
        <v>0.11296641039554553</v>
      </c>
      <c r="I63" s="5">
        <f t="shared" si="1"/>
        <v>6.4478069660700424E-2</v>
      </c>
      <c r="J63" s="5">
        <f t="shared" si="1"/>
        <v>6.2110085992819516E-2</v>
      </c>
      <c r="K63" s="5">
        <f t="shared" si="1"/>
        <v>5.1164531972015231E-2</v>
      </c>
    </row>
    <row r="64" spans="1:1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086F-D268-47C3-827D-8AFFE5F9F8E8}">
  <dimension ref="A1:F61"/>
  <sheetViews>
    <sheetView workbookViewId="0">
      <selection activeCell="G75" sqref="G75"/>
    </sheetView>
  </sheetViews>
  <sheetFormatPr defaultRowHeight="15" x14ac:dyDescent="0.25"/>
  <sheetData>
    <row r="1" spans="1:6" ht="15.75" thickBot="1" x14ac:dyDescent="0.3">
      <c r="A1" s="1" t="s">
        <v>4</v>
      </c>
      <c r="B1" s="28" t="s">
        <v>0</v>
      </c>
      <c r="C1" s="28" t="s">
        <v>1</v>
      </c>
      <c r="D1" s="28" t="s">
        <v>2</v>
      </c>
      <c r="E1" s="28" t="s">
        <v>3</v>
      </c>
    </row>
    <row r="2" spans="1:6" x14ac:dyDescent="0.25">
      <c r="A2" s="2">
        <f>sectorPrices!A3</f>
        <v>43647</v>
      </c>
      <c r="B2" s="3">
        <f>(LN(factorPrices!B3/factorPrices!B2)-ffFactors!E2)</f>
        <v>-7.9277601434679951E-3</v>
      </c>
      <c r="C2" s="4">
        <f>LN(factorPrices!C3/factorPrices!C2)-LN(factorPrices!D3/factorPrices!D2)</f>
        <v>-4.3502572923037296E-3</v>
      </c>
      <c r="D2" s="4">
        <f>LN(factorPrices!E2/factorPrices!E3)-LN(factorPrices!F2/factorPrices!F3)</f>
        <v>1.0831240736867089E-2</v>
      </c>
      <c r="E2" s="3">
        <v>2.0299999999999999E-2</v>
      </c>
      <c r="F2" s="3"/>
    </row>
    <row r="3" spans="1:6" x14ac:dyDescent="0.25">
      <c r="A3" s="2">
        <f>sectorPrices!A4</f>
        <v>43678</v>
      </c>
      <c r="B3" s="3">
        <f>(LN(factorPrices!B4/factorPrices!B3)-ffFactors!E3)</f>
        <v>-3.4994258494561982E-2</v>
      </c>
      <c r="C3" s="4">
        <f>LN(factorPrices!C4/factorPrices!C3)-LN(factorPrices!D4/factorPrices!D3)</f>
        <v>-2.2629167453997682E-2</v>
      </c>
      <c r="D3" s="4">
        <f>LN(factorPrices!E3/factorPrices!E4)-LN(factorPrices!F3/factorPrices!F4)</f>
        <v>1.5484206232291079E-2</v>
      </c>
      <c r="E3" s="3">
        <v>1.933E-2</v>
      </c>
    </row>
    <row r="4" spans="1:6" x14ac:dyDescent="0.25">
      <c r="A4" s="2">
        <f>sectorPrices!A5</f>
        <v>43709</v>
      </c>
      <c r="B4" s="3">
        <f>(LN(factorPrices!B5/factorPrices!B4)-ffFactors!E4)</f>
        <v>3.8713376568254021E-3</v>
      </c>
      <c r="C4" s="4">
        <f>LN(factorPrices!C5/factorPrices!C4)-LN(factorPrices!D5/factorPrices!D4)</f>
        <v>-3.9906495646784106E-3</v>
      </c>
      <c r="D4" s="4">
        <f>LN(factorPrices!E4/factorPrices!E5)-LN(factorPrices!F4/factorPrices!F5)</f>
        <v>-2.8790035089622603E-2</v>
      </c>
      <c r="E4" s="3">
        <v>1.77E-2</v>
      </c>
    </row>
    <row r="5" spans="1:6" x14ac:dyDescent="0.25">
      <c r="A5" s="2">
        <f>sectorPrices!A6</f>
        <v>43739</v>
      </c>
      <c r="B5" s="3">
        <f>(LN(factorPrices!B6/factorPrices!B5)-ffFactors!E5)</f>
        <v>-7.7756481649070026E-3</v>
      </c>
      <c r="C5" s="4">
        <f>LN(factorPrices!C6/factorPrices!C5)-LN(factorPrices!D6/factorPrices!D5)</f>
        <v>-6.2884040885358913E-3</v>
      </c>
      <c r="D5" s="4">
        <f>LN(factorPrices!E5/factorPrices!E6)-LN(factorPrices!F5/factorPrices!F6)</f>
        <v>8.6259102920680994E-3</v>
      </c>
      <c r="E5" s="3">
        <v>1.498E-2</v>
      </c>
    </row>
    <row r="6" spans="1:6" x14ac:dyDescent="0.25">
      <c r="A6" s="2">
        <f>sectorPrices!A7</f>
        <v>43770</v>
      </c>
      <c r="B6" s="3">
        <f>(LN(factorPrices!B7/factorPrices!B6)-ffFactors!E6)</f>
        <v>2.3219161735852614E-2</v>
      </c>
      <c r="C6" s="4">
        <f>LN(factorPrices!C7/factorPrices!C6)-LN(factorPrices!D7/factorPrices!D6)</f>
        <v>4.7664457577154332E-3</v>
      </c>
      <c r="D6" s="4">
        <f>LN(factorPrices!E6/factorPrices!E7)-LN(factorPrices!F6/factorPrices!F7)</f>
        <v>1.5992201926505974E-2</v>
      </c>
      <c r="E6" s="3">
        <v>1.54E-2</v>
      </c>
    </row>
    <row r="7" spans="1:6" x14ac:dyDescent="0.25">
      <c r="A7" s="2">
        <f>sectorPrices!A8</f>
        <v>43800</v>
      </c>
      <c r="B7" s="3">
        <f>(LN(factorPrices!B8/factorPrices!B7)-ffFactors!E7)</f>
        <v>1.4616059146092489E-3</v>
      </c>
      <c r="C7" s="4">
        <f>LN(factorPrices!C8/factorPrices!C7)-LN(factorPrices!D8/factorPrices!D7)</f>
        <v>-7.1309048293376892E-3</v>
      </c>
      <c r="D7" s="4">
        <f>LN(factorPrices!E7/factorPrices!E8)-LN(factorPrices!F7/factorPrices!F8)</f>
        <v>5.505141717586582E-3</v>
      </c>
      <c r="E7" s="3">
        <v>1.5049999999999999E-2</v>
      </c>
    </row>
    <row r="8" spans="1:6" x14ac:dyDescent="0.25">
      <c r="A8" s="2">
        <f>sectorPrices!A9</f>
        <v>43831</v>
      </c>
      <c r="B8" s="3">
        <f>(LN(factorPrices!B9/factorPrices!B8)-ffFactors!E8)</f>
        <v>-2.1495058181077196E-2</v>
      </c>
      <c r="C8" s="4">
        <f>LN(factorPrices!C9/factorPrices!C8)-LN(factorPrices!D9/factorPrices!D8)</f>
        <v>-2.2825820974145049E-2</v>
      </c>
      <c r="D8" s="4">
        <f>LN(factorPrices!E8/factorPrices!E9)-LN(factorPrices!F8/factorPrices!F9)</f>
        <v>5.0721425738128392E-2</v>
      </c>
      <c r="E8" s="3">
        <v>1.5100000000000001E-2</v>
      </c>
    </row>
    <row r="9" spans="1:6" x14ac:dyDescent="0.25">
      <c r="A9" s="2">
        <f>sectorPrices!A10</f>
        <v>43862</v>
      </c>
      <c r="B9" s="3">
        <f>(LN(factorPrices!B10/factorPrices!B9)-ffFactors!E9)</f>
        <v>-0.11568784800998659</v>
      </c>
      <c r="C9" s="4">
        <f>LN(factorPrices!C10/factorPrices!C9)-LN(factorPrices!D10/factorPrices!D9)</f>
        <v>-4.3377912746546676E-3</v>
      </c>
      <c r="D9" s="4">
        <f>LN(factorPrices!E9/factorPrices!E10)-LN(factorPrices!F9/factorPrices!F10)</f>
        <v>3.5151238054642681E-2</v>
      </c>
      <c r="E9" s="3">
        <v>1.23E-2</v>
      </c>
    </row>
    <row r="10" spans="1:6" x14ac:dyDescent="0.25">
      <c r="A10" s="2">
        <f>sectorPrices!A11</f>
        <v>43891</v>
      </c>
      <c r="B10" s="3">
        <f>(LN(factorPrices!B11/factorPrices!B10)-ffFactors!E10)</f>
        <v>-0.14696534245485177</v>
      </c>
      <c r="C10" s="4">
        <f>LN(factorPrices!C11/factorPrices!C10)-LN(factorPrices!D11/factorPrices!D10)</f>
        <v>-0.11191498268347511</v>
      </c>
      <c r="D10" s="4">
        <f>LN(factorPrices!E10/factorPrices!E11)-LN(factorPrices!F10/factorPrices!F11)</f>
        <v>3.9022614749651269E-2</v>
      </c>
      <c r="E10" s="3">
        <v>2.9999999999999997E-4</v>
      </c>
    </row>
    <row r="11" spans="1:6" x14ac:dyDescent="0.25">
      <c r="A11" s="2">
        <f>sectorPrices!A12</f>
        <v>43922</v>
      </c>
      <c r="B11" s="3">
        <f>(LN(factorPrices!B12/factorPrices!B11)-ffFactors!E11)</f>
        <v>0.1059398188208264</v>
      </c>
      <c r="C11" s="4">
        <f>LN(factorPrices!C12/factorPrices!C11)-LN(factorPrices!D12/factorPrices!D11)</f>
        <v>1.1860845842105672E-2</v>
      </c>
      <c r="D11" s="4">
        <f>LN(factorPrices!E11/factorPrices!E12)-LN(factorPrices!F11/factorPrices!F12)</f>
        <v>3.8192619261141203E-2</v>
      </c>
      <c r="E11" s="3">
        <v>8.9999999999999998E-4</v>
      </c>
    </row>
    <row r="12" spans="1:6" x14ac:dyDescent="0.25">
      <c r="A12" s="2">
        <f>sectorPrices!A13</f>
        <v>43952</v>
      </c>
      <c r="B12" s="3">
        <f>(LN(factorPrices!B13/factorPrices!B12)-ffFactors!E12)</f>
        <v>4.3781776761398467E-2</v>
      </c>
      <c r="C12" s="4">
        <f>LN(factorPrices!C13/factorPrices!C12)-LN(factorPrices!D13/factorPrices!D12)</f>
        <v>2.3452878097725796E-2</v>
      </c>
      <c r="D12" s="4">
        <f>LN(factorPrices!E12/factorPrices!E13)-LN(factorPrices!F12/factorPrices!F13)</f>
        <v>4.0280208610674273E-2</v>
      </c>
      <c r="E12" s="3">
        <v>1.2800000000000001E-3</v>
      </c>
    </row>
    <row r="13" spans="1:6" x14ac:dyDescent="0.25">
      <c r="A13" s="2">
        <f>sectorPrices!A14</f>
        <v>43983</v>
      </c>
      <c r="B13" s="3">
        <f>(LN(factorPrices!B14/factorPrices!B13)-ffFactors!E13)</f>
        <v>1.458348418974198E-2</v>
      </c>
      <c r="C13" s="4">
        <f>LN(factorPrices!C14/factorPrices!C13)-LN(factorPrices!D14/factorPrices!D13)</f>
        <v>7.0420733361073948E-3</v>
      </c>
      <c r="D13" s="4">
        <f>LN(factorPrices!E13/factorPrices!E14)-LN(factorPrices!F13/factorPrices!F14)</f>
        <v>6.3878008215305315E-2</v>
      </c>
      <c r="E13" s="3">
        <v>1.3500000000000001E-3</v>
      </c>
    </row>
    <row r="14" spans="1:6" x14ac:dyDescent="0.25">
      <c r="A14" s="2">
        <f>sectorPrices!A15</f>
        <v>44013</v>
      </c>
      <c r="B14" s="3">
        <f>(LN(factorPrices!B15/factorPrices!B14)-ffFactors!E14)</f>
        <v>2.6872689135789257E-2</v>
      </c>
      <c r="C14" s="4">
        <f>LN(factorPrices!C15/factorPrices!C14)-LN(factorPrices!D15/factorPrices!D14)</f>
        <v>-1.5294115073098795E-2</v>
      </c>
      <c r="D14" s="4">
        <f>LN(factorPrices!E14/factorPrices!E15)-LN(factorPrices!F14/factorPrices!F15)</f>
        <v>3.4285761395071418E-2</v>
      </c>
      <c r="E14" s="3">
        <v>8.3000000000000001E-4</v>
      </c>
    </row>
    <row r="15" spans="1:6" x14ac:dyDescent="0.25">
      <c r="A15" s="2">
        <f>sectorPrices!A16</f>
        <v>44044</v>
      </c>
      <c r="B15" s="3">
        <f>(LN(factorPrices!B16/factorPrices!B15)-ffFactors!E15)</f>
        <v>7.2524986143339756E-2</v>
      </c>
      <c r="C15" s="4">
        <f>LN(factorPrices!C16/factorPrices!C15)-LN(factorPrices!D16/factorPrices!D15)</f>
        <v>-3.464652576211643E-2</v>
      </c>
      <c r="D15" s="4">
        <f>LN(factorPrices!E15/factorPrices!E16)-LN(factorPrices!F15/factorPrices!F16)</f>
        <v>6.4760490908313484E-2</v>
      </c>
      <c r="E15" s="3">
        <v>9.5E-4</v>
      </c>
    </row>
    <row r="16" spans="1:6" x14ac:dyDescent="0.25">
      <c r="A16" s="2">
        <f>sectorPrices!A17</f>
        <v>44075</v>
      </c>
      <c r="B16" s="3">
        <f>(LN(factorPrices!B17/factorPrices!B16)-ffFactors!E16)</f>
        <v>-2.2812937749618966E-2</v>
      </c>
      <c r="C16" s="4">
        <f>LN(factorPrices!C17/factorPrices!C16)-LN(factorPrices!D17/factorPrices!D16)</f>
        <v>1.1902886841882693E-2</v>
      </c>
      <c r="D16" s="4">
        <f>LN(factorPrices!E16/factorPrices!E17)-LN(factorPrices!F16/factorPrices!F17)</f>
        <v>-1.5396980972832153E-2</v>
      </c>
      <c r="E16" s="3">
        <v>8.4999999999999995E-4</v>
      </c>
    </row>
    <row r="17" spans="1:5" x14ac:dyDescent="0.25">
      <c r="A17" s="2">
        <f>sectorPrices!A18</f>
        <v>44105</v>
      </c>
      <c r="B17" s="3">
        <f>(LN(factorPrices!B18/factorPrices!B17)-ffFactors!E17)</f>
        <v>-4.4305867420493632E-2</v>
      </c>
      <c r="C17" s="4">
        <f>LN(factorPrices!C18/factorPrices!C17)-LN(factorPrices!D18/factorPrices!D17)</f>
        <v>4.612983902907003E-2</v>
      </c>
      <c r="D17" s="4">
        <f>LN(factorPrices!E17/factorPrices!E18)-LN(factorPrices!F17/factorPrices!F18)</f>
        <v>-1.9907085498808964E-2</v>
      </c>
      <c r="E17" s="3">
        <v>8.3000000000000001E-4</v>
      </c>
    </row>
    <row r="18" spans="1:5" x14ac:dyDescent="0.25">
      <c r="A18" s="2">
        <f>sectorPrices!A19</f>
        <v>44136</v>
      </c>
      <c r="B18" s="3">
        <f>(LN(factorPrices!B19/factorPrices!B18)-ffFactors!E18)</f>
        <v>0.11215609426684439</v>
      </c>
      <c r="C18" s="4">
        <f>LN(factorPrices!C19/factorPrices!C18)-LN(factorPrices!D19/factorPrices!D18)</f>
        <v>4.1143742905717789E-2</v>
      </c>
      <c r="D18" s="4">
        <f>LN(factorPrices!E18/factorPrices!E19)-LN(factorPrices!F18/factorPrices!F19)</f>
        <v>-1.6936023054056101E-2</v>
      </c>
      <c r="E18" s="3">
        <v>7.5000000000000002E-4</v>
      </c>
    </row>
    <row r="19" spans="1:5" x14ac:dyDescent="0.25">
      <c r="A19" s="2">
        <f>sectorPrices!A20</f>
        <v>44166</v>
      </c>
      <c r="B19" s="3">
        <f>(LN(factorPrices!B20/factorPrices!B19)-ffFactors!E19)</f>
        <v>3.2006495783513993E-2</v>
      </c>
      <c r="C19" s="4">
        <f>LN(factorPrices!C20/factorPrices!C19)-LN(factorPrices!D20/factorPrices!D19)</f>
        <v>3.1688298629067503E-2</v>
      </c>
      <c r="D19" s="4">
        <f>LN(factorPrices!E19/factorPrices!E20)-LN(factorPrices!F19/factorPrices!F20)</f>
        <v>1.435865782989685E-2</v>
      </c>
      <c r="E19" s="3">
        <v>6.4999999999999997E-4</v>
      </c>
    </row>
    <row r="20" spans="1:5" x14ac:dyDescent="0.25">
      <c r="A20" s="2">
        <f>sectorPrices!A21</f>
        <v>44197</v>
      </c>
      <c r="B20" s="3">
        <f>(LN(factorPrices!B21/factorPrices!B20)-ffFactors!E20)</f>
        <v>-1.829023956856075E-2</v>
      </c>
      <c r="C20" s="4">
        <f>LN(factorPrices!C21/factorPrices!C20)-LN(factorPrices!D21/factorPrices!D20)</f>
        <v>2.9000161430431205E-2</v>
      </c>
      <c r="D20" s="4">
        <f>LN(factorPrices!E20/factorPrices!E21)-LN(factorPrices!F20/factorPrices!F21)</f>
        <v>-1.1541760849074196E-2</v>
      </c>
      <c r="E20" s="3">
        <v>4.8000000000000001E-4</v>
      </c>
    </row>
    <row r="21" spans="1:5" x14ac:dyDescent="0.25">
      <c r="A21" s="2">
        <f>sectorPrices!A22</f>
        <v>44228</v>
      </c>
      <c r="B21" s="3">
        <f>(LN(factorPrices!B22/factorPrices!B21)-ffFactors!E21)</f>
        <v>3.1710840380777587E-2</v>
      </c>
      <c r="C21" s="4">
        <f>LN(factorPrices!C22/factorPrices!C21)-LN(factorPrices!D22/factorPrices!D21)</f>
        <v>3.4192295788785396E-2</v>
      </c>
      <c r="D21" s="4">
        <f>LN(factorPrices!E21/factorPrices!E22)-LN(factorPrices!F21/factorPrices!F22)</f>
        <v>-3.6286949829976559E-2</v>
      </c>
      <c r="E21" s="3">
        <v>3.5E-4</v>
      </c>
    </row>
    <row r="22" spans="1:5" x14ac:dyDescent="0.25">
      <c r="A22" s="2">
        <f>sectorPrices!A23</f>
        <v>44256</v>
      </c>
      <c r="B22" s="3">
        <f>(LN(factorPrices!B23/factorPrices!B22)-ffFactors!E22)</f>
        <v>6.661770660486252E-2</v>
      </c>
      <c r="C22" s="4">
        <f>LN(factorPrices!C23/factorPrices!C22)-LN(factorPrices!D23/factorPrices!D22)</f>
        <v>-2.0570010626033086E-2</v>
      </c>
      <c r="D22" s="4">
        <f>LN(factorPrices!E22/factorPrices!E23)-LN(factorPrices!F22/factorPrices!F23)</f>
        <v>-4.4279290663543927E-2</v>
      </c>
      <c r="E22" s="3">
        <v>1.2999999999999999E-4</v>
      </c>
    </row>
    <row r="23" spans="1:5" x14ac:dyDescent="0.25">
      <c r="A23" s="2">
        <f>sectorPrices!A24</f>
        <v>44287</v>
      </c>
      <c r="B23" s="3">
        <f>(LN(factorPrices!B24/factorPrices!B23)-ffFactors!E23)</f>
        <v>2.8194390023771269E-2</v>
      </c>
      <c r="C23" s="4">
        <f>LN(factorPrices!C24/factorPrices!C23)-LN(factorPrices!D24/factorPrices!D23)</f>
        <v>-1.4431049809916455E-2</v>
      </c>
      <c r="D23" s="4">
        <f>LN(factorPrices!E23/factorPrices!E24)-LN(factorPrices!F23/factorPrices!F24)</f>
        <v>3.6601441510142926E-2</v>
      </c>
      <c r="E23" s="3">
        <v>3.0000000000000001E-5</v>
      </c>
    </row>
    <row r="24" spans="1:5" x14ac:dyDescent="0.25">
      <c r="A24" s="2">
        <f>sectorPrices!A25</f>
        <v>44317</v>
      </c>
      <c r="B24" s="3">
        <f>(LN(factorPrices!B25/factorPrices!B24)-ffFactors!E24)</f>
        <v>1.9823853592982284E-2</v>
      </c>
      <c r="C24" s="4">
        <f>LN(factorPrices!C25/factorPrices!C24)-LN(factorPrices!D25/factorPrices!D24)</f>
        <v>-4.2962445718785977E-3</v>
      </c>
      <c r="D24" s="4">
        <f>LN(factorPrices!E24/factorPrices!E25)-LN(factorPrices!F24/factorPrices!F25)</f>
        <v>-4.4242918161204195E-2</v>
      </c>
      <c r="E24" s="3">
        <v>8.0000000000000007E-5</v>
      </c>
    </row>
    <row r="25" spans="1:5" x14ac:dyDescent="0.25">
      <c r="A25" s="2">
        <f>sectorPrices!A26</f>
        <v>44348</v>
      </c>
      <c r="B25" s="3">
        <f>(LN(factorPrices!B26/factorPrices!B25)-ffFactors!E25)</f>
        <v>-3.3769402670722111E-4</v>
      </c>
      <c r="C25" s="4">
        <f>LN(factorPrices!C26/factorPrices!C25)-LN(factorPrices!D26/factorPrices!D25)</f>
        <v>-1.0970329919840016E-2</v>
      </c>
      <c r="D25" s="4">
        <f>LN(factorPrices!E25/factorPrices!E26)-LN(factorPrices!F25/factorPrices!F26)</f>
        <v>7.642818820844767E-2</v>
      </c>
      <c r="E25" s="3">
        <v>4.0000000000000002E-4</v>
      </c>
    </row>
    <row r="26" spans="1:5" x14ac:dyDescent="0.25">
      <c r="A26" s="2">
        <f>sectorPrices!A27</f>
        <v>44378</v>
      </c>
      <c r="B26" s="3">
        <f>(LN(factorPrices!B27/factorPrices!B26)-ffFactors!E26)</f>
        <v>1.4103602506984673E-2</v>
      </c>
      <c r="C26" s="4">
        <f>LN(factorPrices!C27/factorPrices!C26)-LN(factorPrices!D27/factorPrices!D26)</f>
        <v>-3.8856515832188951E-2</v>
      </c>
      <c r="D26" s="4">
        <f>LN(factorPrices!E26/factorPrices!E27)-LN(factorPrices!F26/factorPrices!F27)</f>
        <v>1.9789373280913593E-2</v>
      </c>
      <c r="E26" s="3">
        <v>4.0000000000000002E-4</v>
      </c>
    </row>
    <row r="27" spans="1:5" x14ac:dyDescent="0.25">
      <c r="A27" s="2">
        <f>sectorPrices!A28</f>
        <v>44409</v>
      </c>
      <c r="B27" s="3">
        <f>(LN(factorPrices!B28/factorPrices!B27)-ffFactors!E27)</f>
        <v>1.2816186870166679E-2</v>
      </c>
      <c r="C27" s="4">
        <f>LN(factorPrices!C28/factorPrices!C27)-LN(factorPrices!D28/factorPrices!D27)</f>
        <v>-9.3755322943263782E-3</v>
      </c>
      <c r="D27" s="4">
        <f>LN(factorPrices!E27/factorPrices!E28)-LN(factorPrices!F27/factorPrices!F28)</f>
        <v>1.5404094363970954E-2</v>
      </c>
      <c r="E27" s="3">
        <v>4.0000000000000002E-4</v>
      </c>
    </row>
    <row r="28" spans="1:5" x14ac:dyDescent="0.25">
      <c r="A28" s="2">
        <f>sectorPrices!A29</f>
        <v>44440</v>
      </c>
      <c r="B28" s="3">
        <f>(LN(factorPrices!B29/factorPrices!B28)-ffFactors!E28)</f>
        <v>-4.3697414130100413E-2</v>
      </c>
      <c r="C28" s="4">
        <f>LN(factorPrices!C29/factorPrices!C28)-LN(factorPrices!D29/factorPrices!D28)</f>
        <v>1.692886663490107E-2</v>
      </c>
      <c r="D28" s="4">
        <f>LN(factorPrices!E28/factorPrices!E29)-LN(factorPrices!F28/factorPrices!F29)</f>
        <v>-1.5927197024484599E-2</v>
      </c>
      <c r="E28" s="3">
        <v>2.7999999999999998E-4</v>
      </c>
    </row>
    <row r="29" spans="1:5" x14ac:dyDescent="0.25">
      <c r="A29" s="2">
        <f>sectorPrices!A30</f>
        <v>44470</v>
      </c>
      <c r="B29" s="3">
        <f>(LN(factorPrices!B30/factorPrices!B29)-ffFactors!E29)</f>
        <v>5.8907816693057717E-2</v>
      </c>
      <c r="C29" s="4">
        <f>LN(factorPrices!C30/factorPrices!C29)-LN(factorPrices!D30/factorPrices!D29)</f>
        <v>-2.0356366846962314E-2</v>
      </c>
      <c r="D29" s="4">
        <f>LN(factorPrices!E29/factorPrices!E30)-LN(factorPrices!F29/factorPrices!F30)</f>
        <v>2.5203197512036438E-2</v>
      </c>
      <c r="E29" s="3">
        <v>4.8000000000000001E-4</v>
      </c>
    </row>
    <row r="30" spans="1:5" x14ac:dyDescent="0.25">
      <c r="A30" s="2">
        <f>sectorPrices!A31</f>
        <v>44501</v>
      </c>
      <c r="B30" s="3">
        <f>(LN(factorPrices!B31/factorPrices!B30)-ffFactors!E30)</f>
        <v>-3.8065532450931187E-2</v>
      </c>
      <c r="C30" s="4">
        <f>LN(factorPrices!C31/factorPrices!C30)-LN(factorPrices!D31/factorPrices!D30)</f>
        <v>-3.3543745122866377E-2</v>
      </c>
      <c r="D30" s="4">
        <f>LN(factorPrices!E30/factorPrices!E31)-LN(factorPrices!F30/factorPrices!F31)</f>
        <v>3.0523484139598135E-2</v>
      </c>
      <c r="E30" s="3">
        <v>4.8000000000000001E-4</v>
      </c>
    </row>
    <row r="31" spans="1:5" x14ac:dyDescent="0.25">
      <c r="A31" s="2">
        <f>sectorPrices!A32</f>
        <v>44531</v>
      </c>
      <c r="B31" s="3">
        <f>(LN(factorPrices!B32/factorPrices!B31)-ffFactors!E31)</f>
        <v>5.3652252471057094E-2</v>
      </c>
      <c r="C31" s="4">
        <f>LN(factorPrices!C32/factorPrices!C31)-LN(factorPrices!D32/factorPrices!D31)</f>
        <v>-8.8867104884054193E-3</v>
      </c>
      <c r="D31" s="4">
        <f>LN(factorPrices!E31/factorPrices!E32)-LN(factorPrices!F31/factorPrices!F32)</f>
        <v>-4.2547910714259618E-2</v>
      </c>
      <c r="E31" s="3">
        <v>3.3E-4</v>
      </c>
    </row>
    <row r="32" spans="1:5" x14ac:dyDescent="0.25">
      <c r="A32" s="2">
        <f>sectorPrices!A33</f>
        <v>44562</v>
      </c>
      <c r="B32" s="3">
        <f>(LN(factorPrices!B33/factorPrices!B32)-ffFactors!E32)</f>
        <v>-3.415654607634095E-2</v>
      </c>
      <c r="C32" s="4">
        <f>LN(factorPrices!C33/factorPrices!C32)-LN(factorPrices!D33/factorPrices!D32)</f>
        <v>-1.8803158083762019E-2</v>
      </c>
      <c r="D32" s="4">
        <f>LN(factorPrices!E32/factorPrices!E33)-LN(factorPrices!F32/factorPrices!F33)</f>
        <v>-0.10070991719791847</v>
      </c>
      <c r="E32" s="3">
        <v>1.73E-3</v>
      </c>
    </row>
    <row r="33" spans="1:5" x14ac:dyDescent="0.25">
      <c r="A33" s="2">
        <f>sectorPrices!A34</f>
        <v>44593</v>
      </c>
      <c r="B33" s="3">
        <f>(LN(factorPrices!B34/factorPrices!B33)-ffFactors!E33)</f>
        <v>-3.6148540229114269E-2</v>
      </c>
      <c r="C33" s="4">
        <f>LN(factorPrices!C34/factorPrices!C33)-LN(factorPrices!D34/factorPrices!D33)</f>
        <v>3.8605314540152078E-2</v>
      </c>
      <c r="D33" s="4">
        <f>LN(factorPrices!E33/factorPrices!E34)-LN(factorPrices!F33/factorPrices!F34)</f>
        <v>-3.2126318200947954E-2</v>
      </c>
      <c r="E33" s="3">
        <v>2.8800000000000002E-3</v>
      </c>
    </row>
    <row r="34" spans="1:5" x14ac:dyDescent="0.25">
      <c r="A34" s="2">
        <f>sectorPrices!A35</f>
        <v>44621</v>
      </c>
      <c r="B34" s="3">
        <f>(LN(factorPrices!B35/factorPrices!B34)-ffFactors!E34)</f>
        <v>1.8413750507768417E-2</v>
      </c>
      <c r="C34" s="4">
        <f>LN(factorPrices!C35/factorPrices!C34)-LN(factorPrices!D35/factorPrices!D34)</f>
        <v>-2.1575797766244367E-2</v>
      </c>
      <c r="D34" s="4">
        <f>LN(factorPrices!E34/factorPrices!E35)-LN(factorPrices!F34/factorPrices!F35)</f>
        <v>1.4914788503491587E-2</v>
      </c>
      <c r="E34" s="3">
        <v>4.9300000000000004E-3</v>
      </c>
    </row>
    <row r="35" spans="1:5" x14ac:dyDescent="0.25">
      <c r="A35" s="2">
        <f>sectorPrices!A36</f>
        <v>44652</v>
      </c>
      <c r="B35" s="3">
        <f>(LN(factorPrices!B36/factorPrices!B35)-ffFactors!E35)</f>
        <v>-5.6524953493040792E-2</v>
      </c>
      <c r="C35" s="4">
        <f>LN(factorPrices!C36/factorPrices!C35)-LN(factorPrices!D36/factorPrices!D35)</f>
        <v>1.1445244973514859E-2</v>
      </c>
      <c r="D35" s="4">
        <f>LN(factorPrices!E35/factorPrices!E36)-LN(factorPrices!F35/factorPrices!F36)</f>
        <v>-9.9735638186823294E-2</v>
      </c>
      <c r="E35" s="3">
        <v>8.0800000000000004E-3</v>
      </c>
    </row>
    <row r="36" spans="1:5" x14ac:dyDescent="0.25">
      <c r="A36" s="2">
        <f>sectorPrices!A37</f>
        <v>44682</v>
      </c>
      <c r="B36" s="3">
        <f>(LN(factorPrices!B37/factorPrices!B36)-ffFactors!E36)</f>
        <v>-8.3897103709525377E-3</v>
      </c>
      <c r="C36" s="4">
        <f>LN(factorPrices!C37/factorPrices!C36)-LN(factorPrices!D37/factorPrices!D36)</f>
        <v>1.9729991516739499E-3</v>
      </c>
      <c r="D36" s="4">
        <f>LN(factorPrices!E36/factorPrices!E37)-LN(factorPrices!F36/factorPrices!F37)</f>
        <v>-6.1816327856166323E-2</v>
      </c>
      <c r="E36" s="3">
        <v>1.03E-2</v>
      </c>
    </row>
    <row r="37" spans="1:5" x14ac:dyDescent="0.25">
      <c r="A37" s="2">
        <f>sectorPrices!A38</f>
        <v>44713</v>
      </c>
      <c r="B37" s="3">
        <f>(LN(factorPrices!B38/factorPrices!B37)-ffFactors!E37)</f>
        <v>-8.3801800299217299E-2</v>
      </c>
      <c r="C37" s="4">
        <f>LN(factorPrices!C38/factorPrices!C37)-LN(factorPrices!D38/factorPrices!D37)</f>
        <v>-1.1529942673383461E-2</v>
      </c>
      <c r="D37" s="4">
        <f>LN(factorPrices!E37/factorPrices!E38)-LN(factorPrices!F37/factorPrices!F38)</f>
        <v>4.9895576479244697E-4</v>
      </c>
      <c r="E37" s="3">
        <v>1.6E-2</v>
      </c>
    </row>
    <row r="38" spans="1:5" x14ac:dyDescent="0.25">
      <c r="A38" s="2">
        <f>sectorPrices!A39</f>
        <v>44743</v>
      </c>
      <c r="B38" s="3">
        <f>(LN(factorPrices!B39/factorPrices!B38)-ffFactors!E38)</f>
        <v>4.4839010256671016E-2</v>
      </c>
      <c r="C38" s="4">
        <f>LN(factorPrices!C39/factorPrices!C38)-LN(factorPrices!D39/factorPrices!D38)</f>
        <v>1.2089625692172951E-2</v>
      </c>
      <c r="D38" s="4">
        <f>LN(factorPrices!E38/factorPrices!E39)-LN(factorPrices!F38/factorPrices!F39)</f>
        <v>7.0458126800488366E-2</v>
      </c>
      <c r="E38" s="3">
        <v>2.298E-2</v>
      </c>
    </row>
    <row r="39" spans="1:5" x14ac:dyDescent="0.25">
      <c r="A39" s="2">
        <f>sectorPrices!A40</f>
        <v>44774</v>
      </c>
      <c r="B39" s="3">
        <f>(LN(factorPrices!B40/factorPrices!B39)-ffFactors!E39)</f>
        <v>-6.8572363688619992E-2</v>
      </c>
      <c r="C39" s="4">
        <f>LN(factorPrices!C40/factorPrices!C39)-LN(factorPrices!D40/factorPrices!D39)</f>
        <v>1.3188676260189172E-2</v>
      </c>
      <c r="D39" s="4">
        <f>LN(factorPrices!E39/factorPrices!E40)-LN(factorPrices!F39/factorPrices!F40)</f>
        <v>-2.6461150842876976E-2</v>
      </c>
      <c r="E39" s="3">
        <v>2.86E-2</v>
      </c>
    </row>
    <row r="40" spans="1:5" x14ac:dyDescent="0.25">
      <c r="A40" s="2">
        <f>sectorPrices!A41</f>
        <v>44805</v>
      </c>
      <c r="B40" s="3">
        <f>(LN(factorPrices!B41/factorPrices!B40)-ffFactors!E40)</f>
        <v>-0.1239791382534835</v>
      </c>
      <c r="C40" s="4">
        <f>LN(factorPrices!C41/factorPrices!C40)-LN(factorPrices!D41/factorPrices!D40)</f>
        <v>-3.5949886138817028E-3</v>
      </c>
      <c r="D40" s="4">
        <f>LN(factorPrices!E40/factorPrices!E41)-LN(factorPrices!F40/factorPrices!F41)</f>
        <v>-2.2662287643290147E-2</v>
      </c>
      <c r="E40" s="3">
        <v>3.1800000000000002E-2</v>
      </c>
    </row>
    <row r="41" spans="1:5" x14ac:dyDescent="0.25">
      <c r="A41" s="2">
        <f>sectorPrices!A42</f>
        <v>44835</v>
      </c>
      <c r="B41" s="3">
        <f>(LN(factorPrices!B42/factorPrices!B41)-ffFactors!E41)</f>
        <v>9.3622189977430686E-2</v>
      </c>
      <c r="C41" s="4">
        <f>LN(factorPrices!C42/factorPrices!C41)-LN(factorPrices!D42/factorPrices!D41)</f>
        <v>1.8105750241997398E-2</v>
      </c>
      <c r="D41" s="4">
        <f>LN(factorPrices!E41/factorPrices!E42)-LN(factorPrices!F41/factorPrices!F42)</f>
        <v>-8.0641927319902357E-2</v>
      </c>
      <c r="E41" s="3">
        <v>3.9750000000000001E-2</v>
      </c>
    </row>
    <row r="42" spans="1:5" x14ac:dyDescent="0.25">
      <c r="A42" s="2">
        <f>sectorPrices!A43</f>
        <v>44866</v>
      </c>
      <c r="B42" s="3">
        <f>(LN(factorPrices!B43/factorPrices!B42)-ffFactors!E42)</f>
        <v>1.3698800382963762E-2</v>
      </c>
      <c r="C42" s="4">
        <f>LN(factorPrices!C43/factorPrices!C42)-LN(factorPrices!D43/factorPrices!D42)</f>
        <v>-9.2929130572647137E-3</v>
      </c>
      <c r="D42" s="4">
        <f>LN(factorPrices!E42/factorPrices!E43)-LN(factorPrices!F42/factorPrices!F43)</f>
        <v>-1.5552203738986151E-2</v>
      </c>
      <c r="E42" s="3">
        <v>4.2529999999999998E-2</v>
      </c>
    </row>
    <row r="43" spans="1:5" x14ac:dyDescent="0.25">
      <c r="A43" s="2">
        <f>sectorPrices!A44</f>
        <v>44896</v>
      </c>
      <c r="B43" s="3">
        <f>(LN(factorPrices!B44/factorPrices!B43)-ffFactors!E43)</f>
        <v>-8.4329300436709928E-2</v>
      </c>
      <c r="C43" s="4">
        <f>LN(factorPrices!C44/factorPrices!C43)-LN(factorPrices!D44/factorPrices!D43)</f>
        <v>-9.7497635751161993E-4</v>
      </c>
      <c r="D43" s="4">
        <f>LN(factorPrices!E43/factorPrices!E44)-LN(factorPrices!F43/factorPrices!F44)</f>
        <v>-4.4761019656075776E-2</v>
      </c>
      <c r="E43" s="3">
        <v>4.2599999999999999E-2</v>
      </c>
    </row>
    <row r="44" spans="1:5" x14ac:dyDescent="0.25">
      <c r="A44" s="2">
        <f>sectorPrices!A45</f>
        <v>44927</v>
      </c>
      <c r="B44" s="3">
        <f>(LN(factorPrices!B45/factorPrices!B44)-ffFactors!E44)</f>
        <v>-1.5174588506522486E-2</v>
      </c>
      <c r="C44" s="4">
        <f>LN(factorPrices!C45/factorPrices!C44)-LN(factorPrices!D45/factorPrices!D44)</f>
        <v>3.5286724416440166E-2</v>
      </c>
      <c r="D44" s="4">
        <f>LN(factorPrices!E44/factorPrices!E45)-LN(factorPrices!F44/factorPrices!F45)</f>
        <v>6.8402969999039817E-2</v>
      </c>
      <c r="E44" s="3">
        <v>4.5699999999999998E-2</v>
      </c>
    </row>
    <row r="45" spans="1:5" x14ac:dyDescent="0.25">
      <c r="A45" s="2">
        <f>sectorPrices!A46</f>
        <v>44958</v>
      </c>
      <c r="B45" s="3">
        <f>(LN(factorPrices!B46/factorPrices!B45)-ffFactors!E45)</f>
        <v>-8.8992444074466118E-2</v>
      </c>
      <c r="C45" s="4">
        <f>LN(factorPrices!C46/factorPrices!C45)-LN(factorPrices!D46/factorPrices!D45)</f>
        <v>9.6722130278271631E-4</v>
      </c>
      <c r="D45" s="4">
        <f>LN(factorPrices!E45/factorPrices!E46)-LN(factorPrices!F45/factorPrices!F46)</f>
        <v>2.1405949092692146E-2</v>
      </c>
      <c r="E45" s="3">
        <v>4.7100000000000003E-2</v>
      </c>
    </row>
    <row r="46" spans="1:5" x14ac:dyDescent="0.25">
      <c r="A46" s="2">
        <f>sectorPrices!A47</f>
        <v>44986</v>
      </c>
      <c r="B46" s="3">
        <f>(LN(factorPrices!B47/factorPrices!B46)-ffFactors!E46)</f>
        <v>-2.5856226493444767E-2</v>
      </c>
      <c r="C46" s="4">
        <f>LN(factorPrices!C47/factorPrices!C46)-LN(factorPrices!D47/factorPrices!D46)</f>
        <v>-7.2618842000235176E-2</v>
      </c>
      <c r="D46" s="4">
        <f>LN(factorPrices!E46/factorPrices!E47)-LN(factorPrices!F46/factorPrices!F47)</f>
        <v>8.5951069831707388E-2</v>
      </c>
      <c r="E46" s="3">
        <v>4.5850000000000002E-2</v>
      </c>
    </row>
    <row r="47" spans="1:5" x14ac:dyDescent="0.25">
      <c r="A47" s="2">
        <f>sectorPrices!A48</f>
        <v>45017</v>
      </c>
      <c r="B47" s="3">
        <f>(LN(factorPrices!B48/factorPrices!B47)-ffFactors!E47)</f>
        <v>-2.1602432485482822E-2</v>
      </c>
      <c r="C47" s="4">
        <f>LN(factorPrices!C48/factorPrices!C47)-LN(factorPrices!D48/factorPrices!D47)</f>
        <v>-2.6218204009947243E-2</v>
      </c>
      <c r="D47" s="4">
        <f>LN(factorPrices!E47/factorPrices!E48)-LN(factorPrices!F47/factorPrices!F48)</f>
        <v>-7.5786549253960677E-3</v>
      </c>
      <c r="E47" s="3">
        <v>4.9230000000000003E-2</v>
      </c>
    </row>
    <row r="48" spans="1:5" x14ac:dyDescent="0.25">
      <c r="A48" s="2">
        <f>sectorPrices!A49</f>
        <v>45047</v>
      </c>
      <c r="B48" s="3">
        <f>(LN(factorPrices!B49/factorPrices!B48)-ffFactors!E48)</f>
        <v>-8.6268705997332717E-2</v>
      </c>
      <c r="C48" s="4">
        <f>LN(factorPrices!C49/factorPrices!C48)-LN(factorPrices!D49/factorPrices!D48)</f>
        <v>-2.7151488976567835E-2</v>
      </c>
      <c r="D48" s="4">
        <f>LN(factorPrices!E48/factorPrices!E49)-LN(factorPrices!F48/factorPrices!F49)</f>
        <v>0.10306189356966486</v>
      </c>
      <c r="E48" s="3">
        <v>5.2479999999999999E-2</v>
      </c>
    </row>
    <row r="49" spans="1:5" x14ac:dyDescent="0.25">
      <c r="A49" s="2">
        <f>sectorPrices!A50</f>
        <v>45078</v>
      </c>
      <c r="B49" s="3">
        <f>(LN(factorPrices!B50/factorPrices!B49)-ffFactors!E49)</f>
        <v>-6.7987378195490319E-3</v>
      </c>
      <c r="C49" s="4">
        <f>LN(factorPrices!C50/factorPrices!C49)-LN(factorPrices!D50/factorPrices!D49)</f>
        <v>1.9860099038145042E-2</v>
      </c>
      <c r="D49" s="4">
        <f>LN(factorPrices!E49/factorPrices!E50)-LN(factorPrices!F49/factorPrices!F50)</f>
        <v>1.9928482899760631E-2</v>
      </c>
      <c r="E49" s="3">
        <v>5.1529999999999999E-2</v>
      </c>
    </row>
    <row r="50" spans="1:5" x14ac:dyDescent="0.25">
      <c r="A50" s="2">
        <f>sectorPrices!A51</f>
        <v>45108</v>
      </c>
      <c r="B50" s="3">
        <f>(LN(factorPrices!B51/factorPrices!B50)-ffFactors!E50)</f>
        <v>-1.6709993180796127E-2</v>
      </c>
      <c r="C50" s="4">
        <f>LN(factorPrices!C51/factorPrices!C50)-LN(factorPrices!D51/factorPrices!D50)</f>
        <v>1.5276762283415554E-2</v>
      </c>
      <c r="D50" s="4">
        <f>LN(factorPrices!E50/factorPrices!E51)-LN(factorPrices!F50/factorPrices!F51)</f>
        <v>-1.3099936617472219E-2</v>
      </c>
      <c r="E50" s="3">
        <v>5.2479999999999999E-2</v>
      </c>
    </row>
    <row r="51" spans="1:5" x14ac:dyDescent="0.25">
      <c r="A51" s="2">
        <f>sectorPrices!A52</f>
        <v>45139</v>
      </c>
      <c r="B51" s="3">
        <f>(LN(factorPrices!B52/factorPrices!B51)-ffFactors!E51)</f>
        <v>-7.4285275455371474E-2</v>
      </c>
      <c r="C51" s="4">
        <f>LN(factorPrices!C52/factorPrices!C51)-LN(factorPrices!D52/factorPrices!D51)</f>
        <v>-2.1182610448602326E-2</v>
      </c>
      <c r="D51" s="4">
        <f>LN(factorPrices!E51/factorPrices!E52)-LN(factorPrices!F51/factorPrices!F52)</f>
        <v>1.3286369696735254E-2</v>
      </c>
      <c r="E51" s="3">
        <v>5.2979999999999999E-2</v>
      </c>
    </row>
    <row r="52" spans="1:5" x14ac:dyDescent="0.25">
      <c r="A52" s="2">
        <f>sectorPrices!A53</f>
        <v>45170</v>
      </c>
      <c r="B52" s="3">
        <f>(LN(factorPrices!B53/factorPrices!B52)-ffFactors!E52)</f>
        <v>-8.9195847455109778E-2</v>
      </c>
      <c r="C52" s="4">
        <f>LN(factorPrices!C53/factorPrices!C52)-LN(factorPrices!D53/factorPrices!D52)</f>
        <v>-9.2159294395210631E-3</v>
      </c>
      <c r="D52" s="4">
        <f>LN(factorPrices!E52/factorPrices!E53)-LN(factorPrices!F52/factorPrices!F53)</f>
        <v>-1.9028135703714019E-2</v>
      </c>
      <c r="E52" s="3">
        <v>5.2999999999999999E-2</v>
      </c>
    </row>
    <row r="53" spans="1:5" x14ac:dyDescent="0.25">
      <c r="A53" s="2">
        <f>sectorPrices!A54</f>
        <v>45200</v>
      </c>
      <c r="B53" s="3">
        <f>(LN(factorPrices!B54/factorPrices!B53)-ffFactors!E53)</f>
        <v>-6.3993840874079097E-2</v>
      </c>
      <c r="C53" s="4">
        <f>LN(factorPrices!C54/factorPrices!C53)-LN(factorPrices!D54/factorPrices!D53)</f>
        <v>-3.8086824310290451E-2</v>
      </c>
      <c r="D53" s="4">
        <f>LN(factorPrices!E53/factorPrices!E54)-LN(factorPrices!F53/factorPrices!F54)</f>
        <v>4.4253209250504216E-3</v>
      </c>
      <c r="E53" s="3">
        <v>5.3199999999999997E-2</v>
      </c>
    </row>
    <row r="54" spans="1:5" x14ac:dyDescent="0.25">
      <c r="A54" s="2">
        <f>sectorPrices!A55</f>
        <v>45231</v>
      </c>
      <c r="B54" s="3">
        <f>(LN(factorPrices!B55/factorPrices!B54)-ffFactors!E54)</f>
        <v>3.3737624482440061E-2</v>
      </c>
      <c r="C54" s="4">
        <f>LN(factorPrices!C55/factorPrices!C54)-LN(factorPrices!D55/factorPrices!D54)</f>
        <v>-2.5529178623071858E-3</v>
      </c>
      <c r="D54" s="4">
        <f>LN(factorPrices!E54/factorPrices!E55)-LN(factorPrices!F54/factorPrices!F55)</f>
        <v>4.9111607671238663E-2</v>
      </c>
      <c r="E54" s="3">
        <v>5.2380000000000003E-2</v>
      </c>
    </row>
    <row r="55" spans="1:5" x14ac:dyDescent="0.25">
      <c r="A55" s="2">
        <f>sectorPrices!A56</f>
        <v>45261</v>
      </c>
      <c r="B55" s="3">
        <f>(LN(factorPrices!B56/factorPrices!B55)-ffFactors!E55)</f>
        <v>-3.9818419322818488E-3</v>
      </c>
      <c r="C55" s="4">
        <f>LN(factorPrices!C56/factorPrices!C55)-LN(factorPrices!D56/factorPrices!D55)</f>
        <v>5.2929170112385453E-2</v>
      </c>
      <c r="D55" s="4">
        <f>LN(factorPrices!E55/factorPrices!E56)-LN(factorPrices!F55/factorPrices!F56)</f>
        <v>-4.3912460804077236E-3</v>
      </c>
      <c r="E55" s="3">
        <v>5.1799999999999999E-2</v>
      </c>
    </row>
    <row r="56" spans="1:5" x14ac:dyDescent="0.25">
      <c r="A56" s="2">
        <f>sectorPrices!A57</f>
        <v>45292</v>
      </c>
      <c r="B56" s="3">
        <f>(LN(factorPrices!B57/factorPrices!B56)-ffFactors!E56)</f>
        <v>-3.7776619289861507E-2</v>
      </c>
      <c r="C56" s="4">
        <f>LN(factorPrices!C57/factorPrices!C56)-LN(factorPrices!D57/factorPrices!D56)</f>
        <v>-4.3952098757860839E-2</v>
      </c>
      <c r="D56" s="4">
        <f>LN(factorPrices!E56/factorPrices!E57)-LN(factorPrices!F56/factorPrices!F57)</f>
        <v>5.8270178995932786E-3</v>
      </c>
      <c r="E56" s="3">
        <v>5.1880000000000003E-2</v>
      </c>
    </row>
    <row r="57" spans="1:5" x14ac:dyDescent="0.25">
      <c r="A57" s="2">
        <f>sectorPrices!A58</f>
        <v>45323</v>
      </c>
      <c r="B57" s="3">
        <f>(LN(factorPrices!B58/factorPrices!B57)-ffFactors!E57)</f>
        <v>-2.9413055639028671E-2</v>
      </c>
      <c r="C57" s="4">
        <f>LN(factorPrices!C58/factorPrices!C57)-LN(factorPrices!D58/factorPrices!D57)</f>
        <v>5.0496398259200215E-3</v>
      </c>
      <c r="D57" s="4">
        <f>LN(factorPrices!E57/factorPrices!E58)-LN(factorPrices!F57/factorPrices!F58)</f>
        <v>4.2381516989370219E-2</v>
      </c>
      <c r="E57" s="3">
        <v>5.2229999999999999E-2</v>
      </c>
    </row>
    <row r="58" spans="1:5" x14ac:dyDescent="0.25">
      <c r="A58" s="2">
        <f>sectorPrices!A59</f>
        <v>45352</v>
      </c>
      <c r="B58" s="3">
        <f>(LN(factorPrices!B59/factorPrices!B58)-ffFactors!E58)</f>
        <v>-3.062211549177709E-2</v>
      </c>
      <c r="C58" s="4">
        <f>LN(factorPrices!C59/factorPrices!C58)-LN(factorPrices!D59/factorPrices!D58)</f>
        <v>1.4447477854214293E-2</v>
      </c>
      <c r="D58" s="4">
        <f>LN(factorPrices!E58/factorPrices!E59)-LN(factorPrices!F58/factorPrices!F59)</f>
        <v>-3.4941224001715156E-2</v>
      </c>
      <c r="E58" s="3">
        <v>5.203E-2</v>
      </c>
    </row>
    <row r="59" spans="1:5" x14ac:dyDescent="0.25">
      <c r="A59" s="2">
        <f>sectorPrices!A60</f>
        <v>45383</v>
      </c>
      <c r="B59" s="3">
        <f>(LN(factorPrices!B60/factorPrices!B59)-ffFactors!E59)</f>
        <v>-0.10066602414998184</v>
      </c>
      <c r="C59" s="4">
        <f>LN(factorPrices!C60/factorPrices!C59)-LN(factorPrices!D60/factorPrices!D59)</f>
        <v>-2.6638938173285172E-2</v>
      </c>
      <c r="D59" s="4">
        <f>LN(factorPrices!E59/factorPrices!E60)-LN(factorPrices!F59/factorPrices!F60)</f>
        <v>-8.8411154965717248E-3</v>
      </c>
      <c r="E59" s="3">
        <v>5.2449999999999997E-2</v>
      </c>
    </row>
    <row r="60" spans="1:5" x14ac:dyDescent="0.25">
      <c r="A60" s="2">
        <f>sectorPrices!A61</f>
        <v>45413</v>
      </c>
      <c r="B60" s="3">
        <f>(LN(factorPrices!B61/factorPrices!B60)-ffFactors!E60)</f>
        <v>-6.740889453713185E-3</v>
      </c>
      <c r="C60" s="4">
        <f>LN(factorPrices!C61/factorPrices!C60)-LN(factorPrices!D61/factorPrices!D60)</f>
        <v>1.0208230141195603E-2</v>
      </c>
      <c r="D60" s="4">
        <f>LN(factorPrices!E60/factorPrices!E61)-LN(factorPrices!F60/factorPrices!F61)</f>
        <v>1.4524702490526287E-2</v>
      </c>
      <c r="E60" s="3">
        <v>5.2380000000000003E-2</v>
      </c>
    </row>
    <row r="61" spans="1:5" x14ac:dyDescent="0.25">
      <c r="A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967C-06E5-4538-8B65-CD70CE15F543}">
  <dimension ref="A1:K61"/>
  <sheetViews>
    <sheetView workbookViewId="0">
      <selection activeCell="G75" sqref="G75"/>
    </sheetView>
  </sheetViews>
  <sheetFormatPr defaultRowHeight="15" x14ac:dyDescent="0.25"/>
  <sheetData>
    <row r="1" spans="1:11" ht="15.75" thickBot="1" x14ac:dyDescent="0.3">
      <c r="A1" s="1" t="s">
        <v>4</v>
      </c>
      <c r="B1" s="28" t="s">
        <v>6</v>
      </c>
      <c r="C1" s="28" t="s">
        <v>7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28" t="s">
        <v>15</v>
      </c>
    </row>
    <row r="2" spans="1:11" x14ac:dyDescent="0.25">
      <c r="A2" s="2">
        <v>43617</v>
      </c>
      <c r="B2">
        <v>116.690765</v>
      </c>
      <c r="C2">
        <v>131.09695400000001</v>
      </c>
      <c r="D2">
        <v>168.971588</v>
      </c>
      <c r="E2">
        <v>61.516781000000002</v>
      </c>
      <c r="F2">
        <v>161.956726</v>
      </c>
      <c r="G2">
        <v>135.31703200000001</v>
      </c>
      <c r="H2">
        <v>69.367774999999995</v>
      </c>
      <c r="I2">
        <v>201.45220900000001</v>
      </c>
      <c r="J2">
        <v>82.630035000000007</v>
      </c>
      <c r="K2">
        <v>113.52491000000001</v>
      </c>
    </row>
    <row r="3" spans="1:11" x14ac:dyDescent="0.25">
      <c r="A3" s="2">
        <v>43647</v>
      </c>
      <c r="B3">
        <v>116.725357</v>
      </c>
      <c r="C3">
        <v>135.116287</v>
      </c>
      <c r="D3">
        <v>171.36547899999999</v>
      </c>
      <c r="E3">
        <v>63.548752</v>
      </c>
      <c r="F3">
        <v>160.908005</v>
      </c>
      <c r="G3">
        <v>136.84013400000001</v>
      </c>
      <c r="H3">
        <v>68.247978000000003</v>
      </c>
      <c r="I3">
        <v>209.20457500000001</v>
      </c>
      <c r="J3">
        <v>85.628342000000004</v>
      </c>
      <c r="K3">
        <v>114.10775</v>
      </c>
    </row>
    <row r="4" spans="1:11" x14ac:dyDescent="0.25">
      <c r="A4" s="2">
        <v>43678</v>
      </c>
      <c r="B4">
        <v>112.28627</v>
      </c>
      <c r="C4">
        <v>137.27250699999999</v>
      </c>
      <c r="D4">
        <v>168.39086900000001</v>
      </c>
      <c r="E4">
        <v>60.268219000000002</v>
      </c>
      <c r="F4">
        <v>159.01466400000001</v>
      </c>
      <c r="G4">
        <v>132.60261499999999</v>
      </c>
      <c r="H4">
        <v>62.300837999999999</v>
      </c>
      <c r="I4">
        <v>204.61518899999999</v>
      </c>
      <c r="J4">
        <v>83.250304999999997</v>
      </c>
      <c r="K4">
        <v>119.621758</v>
      </c>
    </row>
    <row r="5" spans="1:11" x14ac:dyDescent="0.25">
      <c r="A5" s="2">
        <v>43709</v>
      </c>
      <c r="B5">
        <v>115.672783</v>
      </c>
      <c r="C5">
        <v>138.92295799999999</v>
      </c>
      <c r="D5">
        <v>170.09066799999999</v>
      </c>
      <c r="E5">
        <v>62.742069000000001</v>
      </c>
      <c r="F5">
        <v>157.16816700000001</v>
      </c>
      <c r="G5">
        <v>136.03923</v>
      </c>
      <c r="H5">
        <v>64.176270000000002</v>
      </c>
      <c r="I5">
        <v>206.52181999999999</v>
      </c>
      <c r="J5">
        <v>82.801413999999994</v>
      </c>
      <c r="K5">
        <v>123.570168</v>
      </c>
    </row>
    <row r="6" spans="1:11" x14ac:dyDescent="0.25">
      <c r="A6" s="2">
        <v>43739</v>
      </c>
      <c r="B6">
        <v>116.714378</v>
      </c>
      <c r="C6">
        <v>139.254898</v>
      </c>
      <c r="D6">
        <v>171.859543</v>
      </c>
      <c r="E6">
        <v>64.441749999999999</v>
      </c>
      <c r="F6">
        <v>165.303665</v>
      </c>
      <c r="G6">
        <v>138.587006</v>
      </c>
      <c r="H6">
        <v>63.018635000000003</v>
      </c>
      <c r="I6">
        <v>215.099716</v>
      </c>
      <c r="J6">
        <v>85.521034</v>
      </c>
      <c r="K6">
        <v>123.43349499999999</v>
      </c>
    </row>
    <row r="7" spans="1:11" x14ac:dyDescent="0.25">
      <c r="A7" s="2">
        <v>43770</v>
      </c>
      <c r="B7">
        <v>120.467484</v>
      </c>
      <c r="C7">
        <v>141.28334000000001</v>
      </c>
      <c r="D7">
        <v>175.06179800000001</v>
      </c>
      <c r="E7">
        <v>67.626389000000003</v>
      </c>
      <c r="F7">
        <v>175.436386</v>
      </c>
      <c r="G7">
        <v>144.529922</v>
      </c>
      <c r="H7">
        <v>63.698849000000003</v>
      </c>
      <c r="I7">
        <v>227.13197299999999</v>
      </c>
      <c r="J7">
        <v>88.250427000000002</v>
      </c>
      <c r="K7">
        <v>120.98922</v>
      </c>
    </row>
    <row r="8" spans="1:11" x14ac:dyDescent="0.25">
      <c r="A8" s="2">
        <v>43800</v>
      </c>
      <c r="B8">
        <v>123.3927</v>
      </c>
      <c r="C8">
        <v>144.04451</v>
      </c>
      <c r="D8">
        <v>179.51458700000001</v>
      </c>
      <c r="E8">
        <v>68.817238000000003</v>
      </c>
      <c r="F8">
        <v>180.39454699999999</v>
      </c>
      <c r="G8">
        <v>144.01521299999999</v>
      </c>
      <c r="H8">
        <v>67.597594999999998</v>
      </c>
      <c r="I8">
        <v>235.499786</v>
      </c>
      <c r="J8">
        <v>89.955108999999993</v>
      </c>
      <c r="K8">
        <v>123.849487</v>
      </c>
    </row>
    <row r="9" spans="1:11" x14ac:dyDescent="0.25">
      <c r="A9" s="2">
        <v>43831</v>
      </c>
      <c r="B9">
        <v>115.95813</v>
      </c>
      <c r="C9">
        <v>144.25135800000001</v>
      </c>
      <c r="D9">
        <v>182.409988</v>
      </c>
      <c r="E9">
        <v>67.577736000000002</v>
      </c>
      <c r="F9">
        <v>176.55912799999999</v>
      </c>
      <c r="G9">
        <v>143.78183000000001</v>
      </c>
      <c r="H9">
        <v>60.192757</v>
      </c>
      <c r="I9">
        <v>245.14125100000001</v>
      </c>
      <c r="J9">
        <v>90.789276000000001</v>
      </c>
      <c r="K9">
        <v>132.36335800000001</v>
      </c>
    </row>
    <row r="10" spans="1:11" x14ac:dyDescent="0.25">
      <c r="A10" s="2">
        <v>43862</v>
      </c>
      <c r="B10">
        <v>105.49970999999999</v>
      </c>
      <c r="C10">
        <v>132.53924599999999</v>
      </c>
      <c r="D10">
        <v>168.58845500000001</v>
      </c>
      <c r="E10">
        <v>60.007565</v>
      </c>
      <c r="F10">
        <v>165.54716500000001</v>
      </c>
      <c r="G10">
        <v>130.489395</v>
      </c>
      <c r="H10">
        <v>51.197764999999997</v>
      </c>
      <c r="I10">
        <v>227.270218</v>
      </c>
      <c r="J10">
        <v>85.678702999999999</v>
      </c>
      <c r="K10">
        <v>119.14445499999999</v>
      </c>
    </row>
    <row r="11" spans="1:11" x14ac:dyDescent="0.25">
      <c r="A11" s="2">
        <v>43891</v>
      </c>
      <c r="B11">
        <v>88.984436000000002</v>
      </c>
      <c r="C11">
        <v>123.975616</v>
      </c>
      <c r="D11">
        <v>138.26293899999999</v>
      </c>
      <c r="E11">
        <v>46.038173999999998</v>
      </c>
      <c r="F11">
        <v>156.858566</v>
      </c>
      <c r="G11">
        <v>103.697739</v>
      </c>
      <c r="H11">
        <v>32.010123999999998</v>
      </c>
      <c r="I11">
        <v>204.36479199999999</v>
      </c>
      <c r="J11">
        <v>73.180908000000002</v>
      </c>
      <c r="K11">
        <v>106.458168</v>
      </c>
    </row>
    <row r="12" spans="1:11" x14ac:dyDescent="0.25">
      <c r="A12" s="2">
        <v>43922</v>
      </c>
      <c r="B12">
        <v>103.149422</v>
      </c>
      <c r="C12">
        <v>133.66102599999999</v>
      </c>
      <c r="D12">
        <v>168.959915</v>
      </c>
      <c r="E12">
        <v>50.991421000000003</v>
      </c>
      <c r="F12">
        <v>178.406845</v>
      </c>
      <c r="G12">
        <v>114.142662</v>
      </c>
      <c r="H12">
        <v>42.961441000000001</v>
      </c>
      <c r="I12">
        <v>234.29977400000001</v>
      </c>
      <c r="J12">
        <v>83.911193999999995</v>
      </c>
      <c r="K12">
        <v>110.595833</v>
      </c>
    </row>
    <row r="13" spans="1:11" x14ac:dyDescent="0.25">
      <c r="A13" s="2">
        <v>43952</v>
      </c>
      <c r="B13">
        <v>110.61351000000001</v>
      </c>
      <c r="C13">
        <v>136.51544200000001</v>
      </c>
      <c r="D13">
        <v>181.25865200000001</v>
      </c>
      <c r="E13">
        <v>52.462409999999998</v>
      </c>
      <c r="F13">
        <v>186.17103599999999</v>
      </c>
      <c r="G13">
        <v>120.92807000000001</v>
      </c>
      <c r="H13">
        <v>43.675617000000003</v>
      </c>
      <c r="I13">
        <v>252.724243</v>
      </c>
      <c r="J13">
        <v>89.717087000000006</v>
      </c>
      <c r="K13">
        <v>115.358131</v>
      </c>
    </row>
    <row r="14" spans="1:11" x14ac:dyDescent="0.25">
      <c r="A14" s="2">
        <v>43983</v>
      </c>
      <c r="B14">
        <v>112.137939</v>
      </c>
      <c r="C14">
        <v>135.10629299999999</v>
      </c>
      <c r="D14">
        <v>190.678146</v>
      </c>
      <c r="E14">
        <v>52.261401999999997</v>
      </c>
      <c r="F14">
        <v>182.412048</v>
      </c>
      <c r="G14">
        <v>122.780373</v>
      </c>
      <c r="H14">
        <v>42.765884</v>
      </c>
      <c r="I14">
        <v>269.84167500000001</v>
      </c>
      <c r="J14">
        <v>89.572670000000002</v>
      </c>
      <c r="K14">
        <v>108.662796</v>
      </c>
    </row>
    <row r="15" spans="1:11" x14ac:dyDescent="0.25">
      <c r="A15" s="2">
        <v>44013</v>
      </c>
      <c r="B15">
        <v>120.56426999999999</v>
      </c>
      <c r="C15">
        <v>145.67575099999999</v>
      </c>
      <c r="D15">
        <v>208.81561300000001</v>
      </c>
      <c r="E15">
        <v>54.199902000000002</v>
      </c>
      <c r="F15">
        <v>192.671356</v>
      </c>
      <c r="G15">
        <v>128.77803</v>
      </c>
      <c r="H15">
        <v>41.475665999999997</v>
      </c>
      <c r="I15">
        <v>286.58438100000001</v>
      </c>
      <c r="J15">
        <v>96.427017000000006</v>
      </c>
      <c r="K15">
        <v>117.702827</v>
      </c>
    </row>
    <row r="16" spans="1:11" x14ac:dyDescent="0.25">
      <c r="A16" s="2">
        <v>44044</v>
      </c>
      <c r="B16">
        <v>125.99516300000001</v>
      </c>
      <c r="C16">
        <v>152.444794</v>
      </c>
      <c r="D16">
        <v>235.85205099999999</v>
      </c>
      <c r="E16">
        <v>56.297606999999999</v>
      </c>
      <c r="F16">
        <v>197.21508800000001</v>
      </c>
      <c r="G16">
        <v>139.40358000000001</v>
      </c>
      <c r="H16">
        <v>41.217475999999998</v>
      </c>
      <c r="I16">
        <v>318.49719199999998</v>
      </c>
      <c r="J16">
        <v>104.226151</v>
      </c>
      <c r="K16">
        <v>114.71189099999999</v>
      </c>
    </row>
    <row r="17" spans="1:11" x14ac:dyDescent="0.25">
      <c r="A17" s="2">
        <v>44075</v>
      </c>
      <c r="B17">
        <v>125.826927</v>
      </c>
      <c r="C17">
        <v>148.827957</v>
      </c>
      <c r="D17">
        <v>224.303223</v>
      </c>
      <c r="E17">
        <v>53.822678000000003</v>
      </c>
      <c r="F17">
        <v>193.91665599999999</v>
      </c>
      <c r="G17">
        <v>137.34484900000001</v>
      </c>
      <c r="H17">
        <v>34.693592000000002</v>
      </c>
      <c r="I17">
        <v>302.28842200000003</v>
      </c>
      <c r="J17">
        <v>98.328552000000002</v>
      </c>
      <c r="K17">
        <v>114.57875799999999</v>
      </c>
    </row>
    <row r="18" spans="1:11" x14ac:dyDescent="0.25">
      <c r="A18" s="2">
        <v>44105</v>
      </c>
      <c r="B18">
        <v>126.805939</v>
      </c>
      <c r="C18">
        <v>146.10459900000001</v>
      </c>
      <c r="D18">
        <v>222.64514199999999</v>
      </c>
      <c r="E18">
        <v>54.552647</v>
      </c>
      <c r="F18">
        <v>188.954407</v>
      </c>
      <c r="G18">
        <v>136.36840799999999</v>
      </c>
      <c r="H18">
        <v>33.918781000000003</v>
      </c>
      <c r="I18">
        <v>289.90176400000001</v>
      </c>
      <c r="J18">
        <v>99.302504999999996</v>
      </c>
      <c r="K18">
        <v>121.01969099999999</v>
      </c>
    </row>
    <row r="19" spans="1:11" x14ac:dyDescent="0.25">
      <c r="A19" s="2">
        <v>44136</v>
      </c>
      <c r="B19">
        <v>142.90664699999999</v>
      </c>
      <c r="C19">
        <v>157.654144</v>
      </c>
      <c r="D19">
        <v>254.09071399999999</v>
      </c>
      <c r="E19">
        <v>63.484324999999998</v>
      </c>
      <c r="F19">
        <v>205.651794</v>
      </c>
      <c r="G19">
        <v>159.32025100000001</v>
      </c>
      <c r="H19">
        <v>43.429276000000002</v>
      </c>
      <c r="I19">
        <v>326.22820999999999</v>
      </c>
      <c r="J19">
        <v>111.512154</v>
      </c>
      <c r="K19">
        <v>122.744553</v>
      </c>
    </row>
    <row r="20" spans="1:11" x14ac:dyDescent="0.25">
      <c r="A20" s="2">
        <v>44166</v>
      </c>
      <c r="B20">
        <v>147.366028</v>
      </c>
      <c r="C20">
        <v>159.29357899999999</v>
      </c>
      <c r="D20">
        <v>267.403503</v>
      </c>
      <c r="E20">
        <v>67.427222999999998</v>
      </c>
      <c r="F20">
        <v>213.34730500000001</v>
      </c>
      <c r="G20">
        <v>161.89164700000001</v>
      </c>
      <c r="H20">
        <v>45.207591999999998</v>
      </c>
      <c r="I20">
        <v>344.18719499999997</v>
      </c>
      <c r="J20">
        <v>116.291512</v>
      </c>
      <c r="K20">
        <v>122.637321</v>
      </c>
    </row>
    <row r="21" spans="1:11" x14ac:dyDescent="0.25">
      <c r="A21" s="2">
        <v>44197</v>
      </c>
      <c r="B21">
        <v>144.64520300000001</v>
      </c>
      <c r="C21">
        <v>154.15948499999999</v>
      </c>
      <c r="D21">
        <v>275.28430200000003</v>
      </c>
      <c r="E21">
        <v>66.847672000000003</v>
      </c>
      <c r="F21">
        <v>219.27659600000001</v>
      </c>
      <c r="G21">
        <v>157.719437</v>
      </c>
      <c r="H21">
        <v>47.975346000000002</v>
      </c>
      <c r="I21">
        <v>342.44467200000003</v>
      </c>
      <c r="J21">
        <v>116.284897</v>
      </c>
      <c r="K21">
        <v>122.551018</v>
      </c>
    </row>
    <row r="22" spans="1:11" x14ac:dyDescent="0.25">
      <c r="A22" s="2">
        <v>44228</v>
      </c>
      <c r="B22">
        <v>151.138901</v>
      </c>
      <c r="C22">
        <v>153.152039</v>
      </c>
      <c r="D22">
        <v>275.50778200000002</v>
      </c>
      <c r="E22">
        <v>74.712119999999999</v>
      </c>
      <c r="F22">
        <v>215.05441300000001</v>
      </c>
      <c r="G22">
        <v>168.512573</v>
      </c>
      <c r="H22">
        <v>58.746223000000001</v>
      </c>
      <c r="I22">
        <v>347.51361100000003</v>
      </c>
      <c r="J22">
        <v>124.51411400000001</v>
      </c>
      <c r="K22">
        <v>115.764206</v>
      </c>
    </row>
    <row r="23" spans="1:11" x14ac:dyDescent="0.25">
      <c r="A23" s="2">
        <v>44256</v>
      </c>
      <c r="B23">
        <v>163.23907500000001</v>
      </c>
      <c r="C23">
        <v>164.73318499999999</v>
      </c>
      <c r="D23">
        <v>287.03265399999998</v>
      </c>
      <c r="E23">
        <v>78.737510999999998</v>
      </c>
      <c r="F23">
        <v>219.00853000000001</v>
      </c>
      <c r="G23">
        <v>180.94044500000001</v>
      </c>
      <c r="H23">
        <v>59.936134000000003</v>
      </c>
      <c r="I23">
        <v>349.45349099999999</v>
      </c>
      <c r="J23">
        <v>126.016479</v>
      </c>
      <c r="K23">
        <v>126.810844</v>
      </c>
    </row>
    <row r="24" spans="1:11" x14ac:dyDescent="0.25">
      <c r="A24" s="2">
        <v>44287</v>
      </c>
      <c r="B24">
        <v>171.92802399999999</v>
      </c>
      <c r="C24">
        <v>168.67288199999999</v>
      </c>
      <c r="D24">
        <v>305.28140300000001</v>
      </c>
      <c r="E24">
        <v>84.057663000000005</v>
      </c>
      <c r="F24">
        <v>228.729355</v>
      </c>
      <c r="G24">
        <v>187.93232699999999</v>
      </c>
      <c r="H24">
        <v>60.800277999999999</v>
      </c>
      <c r="I24">
        <v>368.10012799999998</v>
      </c>
      <c r="J24">
        <v>134.647705</v>
      </c>
      <c r="K24">
        <v>132.511246</v>
      </c>
    </row>
    <row r="25" spans="1:11" x14ac:dyDescent="0.25">
      <c r="A25" s="2">
        <v>44317</v>
      </c>
      <c r="B25">
        <v>181.22706600000001</v>
      </c>
      <c r="C25">
        <v>171.767517</v>
      </c>
      <c r="D25">
        <v>296.55175800000001</v>
      </c>
      <c r="E25">
        <v>87.530417999999997</v>
      </c>
      <c r="F25">
        <v>230.409561</v>
      </c>
      <c r="G25">
        <v>192.648605</v>
      </c>
      <c r="H25">
        <v>64.780022000000002</v>
      </c>
      <c r="I25">
        <v>363.54940800000003</v>
      </c>
      <c r="J25">
        <v>134.53118900000001</v>
      </c>
      <c r="K25">
        <v>129.412476</v>
      </c>
    </row>
    <row r="26" spans="1:11" x14ac:dyDescent="0.25">
      <c r="A26" s="2">
        <v>44348</v>
      </c>
      <c r="B26">
        <v>171.198868</v>
      </c>
      <c r="C26">
        <v>169.61146500000001</v>
      </c>
      <c r="D26">
        <v>305.25216699999999</v>
      </c>
      <c r="E26">
        <v>84.666083999999998</v>
      </c>
      <c r="F26">
        <v>237.274429</v>
      </c>
      <c r="G26">
        <v>188.31575000000001</v>
      </c>
      <c r="H26">
        <v>67.566749999999999</v>
      </c>
      <c r="I26">
        <v>389.41812099999999</v>
      </c>
      <c r="J26">
        <v>139.61810299999999</v>
      </c>
      <c r="K26">
        <v>126.09560399999999</v>
      </c>
    </row>
    <row r="27" spans="1:11" x14ac:dyDescent="0.25">
      <c r="A27" s="2">
        <v>44378</v>
      </c>
      <c r="B27">
        <v>174.504425</v>
      </c>
      <c r="C27">
        <v>173.379074</v>
      </c>
      <c r="D27">
        <v>306.67550699999998</v>
      </c>
      <c r="E27">
        <v>84.780799999999999</v>
      </c>
      <c r="F27">
        <v>246.898605</v>
      </c>
      <c r="G27">
        <v>189.64724699999999</v>
      </c>
      <c r="H27">
        <v>62.246963999999998</v>
      </c>
      <c r="I27">
        <v>403.14709499999998</v>
      </c>
      <c r="J27">
        <v>140.69026199999999</v>
      </c>
      <c r="K27">
        <v>131.99226400000001</v>
      </c>
    </row>
    <row r="28" spans="1:11" x14ac:dyDescent="0.25">
      <c r="A28" s="2">
        <v>44409</v>
      </c>
      <c r="B28">
        <v>177.793228</v>
      </c>
      <c r="C28">
        <v>175.35119599999999</v>
      </c>
      <c r="D28">
        <v>312.38916</v>
      </c>
      <c r="E28">
        <v>89.114326000000005</v>
      </c>
      <c r="F28">
        <v>252.74316400000001</v>
      </c>
      <c r="G28">
        <v>191.45405600000001</v>
      </c>
      <c r="H28">
        <v>61.097065000000001</v>
      </c>
      <c r="I28">
        <v>417.29901100000001</v>
      </c>
      <c r="J28">
        <v>145.756607</v>
      </c>
      <c r="K28">
        <v>136.88017300000001</v>
      </c>
    </row>
    <row r="29" spans="1:11" x14ac:dyDescent="0.25">
      <c r="A29" s="2">
        <v>44440</v>
      </c>
      <c r="B29">
        <v>164.65711999999999</v>
      </c>
      <c r="C29">
        <v>167.50941499999999</v>
      </c>
      <c r="D29">
        <v>301.71142600000002</v>
      </c>
      <c r="E29">
        <v>87.093245999999994</v>
      </c>
      <c r="F29">
        <v>237.98245199999999</v>
      </c>
      <c r="G29">
        <v>180.57479900000001</v>
      </c>
      <c r="H29">
        <v>66.388382000000007</v>
      </c>
      <c r="I29">
        <v>392.46719400000001</v>
      </c>
      <c r="J29">
        <v>136.88812300000001</v>
      </c>
      <c r="K29">
        <v>127.360649</v>
      </c>
    </row>
    <row r="30" spans="1:11" x14ac:dyDescent="0.25">
      <c r="A30" s="2">
        <v>44470</v>
      </c>
      <c r="B30">
        <v>177.48699999999999</v>
      </c>
      <c r="C30">
        <v>174.547607</v>
      </c>
      <c r="D30">
        <v>331.40585299999998</v>
      </c>
      <c r="E30">
        <v>94.217201000000003</v>
      </c>
      <c r="F30">
        <v>249.748108</v>
      </c>
      <c r="G30">
        <v>193.482361</v>
      </c>
      <c r="H30">
        <v>73.864326000000005</v>
      </c>
      <c r="I30">
        <v>425.54571499999997</v>
      </c>
      <c r="J30">
        <v>138.221024</v>
      </c>
      <c r="K30">
        <v>135.02569600000001</v>
      </c>
    </row>
    <row r="31" spans="1:11" x14ac:dyDescent="0.25">
      <c r="A31" s="2">
        <v>44501</v>
      </c>
      <c r="B31">
        <v>175.987976</v>
      </c>
      <c r="C31">
        <v>172.04710399999999</v>
      </c>
      <c r="D31">
        <v>334.12506100000002</v>
      </c>
      <c r="E31">
        <v>89.177788000000007</v>
      </c>
      <c r="F31">
        <v>239.823883</v>
      </c>
      <c r="G31">
        <v>187.42671200000001</v>
      </c>
      <c r="H31">
        <v>69.617278999999996</v>
      </c>
      <c r="I31">
        <v>438.80725100000001</v>
      </c>
      <c r="J31">
        <v>129.388443</v>
      </c>
      <c r="K31">
        <v>132.87464900000001</v>
      </c>
    </row>
    <row r="32" spans="1:11" x14ac:dyDescent="0.25">
      <c r="A32" s="2">
        <v>44531</v>
      </c>
      <c r="B32">
        <v>187.980209</v>
      </c>
      <c r="C32">
        <v>187.89624000000001</v>
      </c>
      <c r="D32">
        <v>333.21542399999998</v>
      </c>
      <c r="E32">
        <v>91.305121999999997</v>
      </c>
      <c r="F32">
        <v>257.44979899999998</v>
      </c>
      <c r="G32">
        <v>195.70988500000001</v>
      </c>
      <c r="H32">
        <v>70.581283999999997</v>
      </c>
      <c r="I32">
        <v>449.07931500000001</v>
      </c>
      <c r="J32">
        <v>132.15718100000001</v>
      </c>
      <c r="K32">
        <v>144.38682600000001</v>
      </c>
    </row>
    <row r="33" spans="1:11" x14ac:dyDescent="0.25">
      <c r="A33" s="2">
        <v>44562</v>
      </c>
      <c r="B33">
        <v>175.49887100000001</v>
      </c>
      <c r="C33">
        <v>185.19717399999999</v>
      </c>
      <c r="D33">
        <v>301.310272</v>
      </c>
      <c r="E33">
        <v>91.268646000000004</v>
      </c>
      <c r="F33">
        <v>237.82392899999999</v>
      </c>
      <c r="G33">
        <v>183.99533099999999</v>
      </c>
      <c r="H33">
        <v>83.943336000000002</v>
      </c>
      <c r="I33">
        <v>414.62564099999997</v>
      </c>
      <c r="J33">
        <v>124.53589599999999</v>
      </c>
      <c r="K33">
        <v>140.50877399999999</v>
      </c>
    </row>
    <row r="34" spans="1:11" x14ac:dyDescent="0.25">
      <c r="A34" s="2">
        <v>44593</v>
      </c>
      <c r="B34">
        <v>176.57290599999999</v>
      </c>
      <c r="C34">
        <v>183.34281899999999</v>
      </c>
      <c r="D34">
        <v>290.49041699999998</v>
      </c>
      <c r="E34">
        <v>90.061508000000003</v>
      </c>
      <c r="F34">
        <v>235.49743699999999</v>
      </c>
      <c r="G34">
        <v>183.09582499999999</v>
      </c>
      <c r="H34">
        <v>90.240470999999999</v>
      </c>
      <c r="I34">
        <v>396.60742199999999</v>
      </c>
      <c r="J34">
        <v>117.257446</v>
      </c>
      <c r="K34">
        <v>137.88732899999999</v>
      </c>
    </row>
    <row r="35" spans="1:11" x14ac:dyDescent="0.25">
      <c r="A35" s="2">
        <v>44621</v>
      </c>
      <c r="B35">
        <v>186.08575400000001</v>
      </c>
      <c r="C35">
        <v>185.34854100000001</v>
      </c>
      <c r="D35">
        <v>299.15414399999997</v>
      </c>
      <c r="E35">
        <v>88.768783999999997</v>
      </c>
      <c r="F35">
        <v>246.58698999999999</v>
      </c>
      <c r="G35">
        <v>188.09635900000001</v>
      </c>
      <c r="H35">
        <v>98.544578999999999</v>
      </c>
      <c r="I35">
        <v>408.95013399999999</v>
      </c>
      <c r="J35">
        <v>117.44332900000001</v>
      </c>
      <c r="K35">
        <v>150.41833500000001</v>
      </c>
    </row>
    <row r="36" spans="1:11" x14ac:dyDescent="0.25">
      <c r="A36" s="2">
        <v>44652</v>
      </c>
      <c r="B36">
        <v>179.08109999999999</v>
      </c>
      <c r="C36">
        <v>190.05323799999999</v>
      </c>
      <c r="D36">
        <v>265.18051100000002</v>
      </c>
      <c r="E36">
        <v>80.121505999999997</v>
      </c>
      <c r="F36">
        <v>232.816574</v>
      </c>
      <c r="G36">
        <v>173.81616199999999</v>
      </c>
      <c r="H36">
        <v>97.636932000000002</v>
      </c>
      <c r="I36">
        <v>361.16394000000003</v>
      </c>
      <c r="J36">
        <v>100.01623499999999</v>
      </c>
      <c r="K36">
        <v>144.77977000000001</v>
      </c>
    </row>
    <row r="37" spans="1:11" x14ac:dyDescent="0.25">
      <c r="A37" s="2">
        <v>44682</v>
      </c>
      <c r="B37">
        <v>181.063187</v>
      </c>
      <c r="C37">
        <v>181.961456</v>
      </c>
      <c r="D37">
        <v>251.54650899999999</v>
      </c>
      <c r="E37">
        <v>82.937645000000003</v>
      </c>
      <c r="F37">
        <v>235.05259699999999</v>
      </c>
      <c r="G37">
        <v>172.41905199999999</v>
      </c>
      <c r="H37">
        <v>112.47032900000001</v>
      </c>
      <c r="I37">
        <v>355.16424599999999</v>
      </c>
      <c r="J37">
        <v>101.221138</v>
      </c>
      <c r="K37">
        <v>151.310913</v>
      </c>
    </row>
    <row r="38" spans="1:11" x14ac:dyDescent="0.25">
      <c r="A38" s="2">
        <v>44713</v>
      </c>
      <c r="B38">
        <v>154.15100100000001</v>
      </c>
      <c r="C38">
        <v>176.02551299999999</v>
      </c>
      <c r="D38">
        <v>223.26754800000001</v>
      </c>
      <c r="E38">
        <v>73.687340000000006</v>
      </c>
      <c r="F38">
        <v>228.947327</v>
      </c>
      <c r="G38">
        <v>158.47688299999999</v>
      </c>
      <c r="H38">
        <v>92.275017000000005</v>
      </c>
      <c r="I38">
        <v>321.18215900000001</v>
      </c>
      <c r="J38">
        <v>92.110939000000002</v>
      </c>
      <c r="K38">
        <v>142.552841</v>
      </c>
    </row>
    <row r="39" spans="1:11" x14ac:dyDescent="0.25">
      <c r="A39" s="2">
        <v>44743</v>
      </c>
      <c r="B39">
        <v>166.045807</v>
      </c>
      <c r="C39">
        <v>183.27784700000001</v>
      </c>
      <c r="D39">
        <v>264.27148399999999</v>
      </c>
      <c r="E39">
        <v>79.602226000000002</v>
      </c>
      <c r="F39">
        <v>238.784119</v>
      </c>
      <c r="G39">
        <v>175.89598100000001</v>
      </c>
      <c r="H39">
        <v>103.02623699999999</v>
      </c>
      <c r="I39">
        <v>364.77999899999998</v>
      </c>
      <c r="J39">
        <v>95.715889000000004</v>
      </c>
      <c r="K39">
        <v>151.82809399999999</v>
      </c>
    </row>
    <row r="40" spans="1:11" x14ac:dyDescent="0.25">
      <c r="A40" s="2">
        <v>44774</v>
      </c>
      <c r="B40">
        <v>160.80874600000001</v>
      </c>
      <c r="C40">
        <v>180.41905199999999</v>
      </c>
      <c r="D40">
        <v>253.12863200000001</v>
      </c>
      <c r="E40">
        <v>78.057022000000003</v>
      </c>
      <c r="F40">
        <v>225.87872300000001</v>
      </c>
      <c r="G40">
        <v>171.230728</v>
      </c>
      <c r="H40">
        <v>106.323967</v>
      </c>
      <c r="I40">
        <v>344.16626000000002</v>
      </c>
      <c r="J40">
        <v>92.398430000000005</v>
      </c>
      <c r="K40">
        <v>152.26173399999999</v>
      </c>
    </row>
    <row r="41" spans="1:11" x14ac:dyDescent="0.25">
      <c r="A41" s="2">
        <v>44805</v>
      </c>
      <c r="B41">
        <v>143.67468299999999</v>
      </c>
      <c r="C41">
        <v>164.25114400000001</v>
      </c>
      <c r="D41">
        <v>231.187164</v>
      </c>
      <c r="E41">
        <v>71.444282999999999</v>
      </c>
      <c r="F41">
        <v>218.21156300000001</v>
      </c>
      <c r="G41">
        <v>153.43658400000001</v>
      </c>
      <c r="H41">
        <v>95.165999999999997</v>
      </c>
      <c r="I41">
        <v>302.86981200000002</v>
      </c>
      <c r="J41">
        <v>80.846160999999995</v>
      </c>
      <c r="K41">
        <v>134.11402899999999</v>
      </c>
    </row>
    <row r="42" spans="1:11" x14ac:dyDescent="0.25">
      <c r="A42" s="2">
        <v>44835</v>
      </c>
      <c r="B42">
        <v>158.30540500000001</v>
      </c>
      <c r="C42">
        <v>180.88978599999999</v>
      </c>
      <c r="D42">
        <v>237.26014699999999</v>
      </c>
      <c r="E42">
        <v>80.625754999999998</v>
      </c>
      <c r="F42">
        <v>237.93881200000001</v>
      </c>
      <c r="G42">
        <v>174.08850100000001</v>
      </c>
      <c r="H42">
        <v>119.519318</v>
      </c>
      <c r="I42">
        <v>326.14825400000001</v>
      </c>
      <c r="J42">
        <v>83.096214000000003</v>
      </c>
      <c r="K42">
        <v>138.577011</v>
      </c>
    </row>
    <row r="43" spans="1:11" x14ac:dyDescent="0.25">
      <c r="A43" s="2">
        <v>44866</v>
      </c>
      <c r="B43">
        <v>175.94032300000001</v>
      </c>
      <c r="C43">
        <v>192.08230599999999</v>
      </c>
      <c r="D43">
        <v>242.97773699999999</v>
      </c>
      <c r="E43">
        <v>85.570685999999995</v>
      </c>
      <c r="F43">
        <v>249.021683</v>
      </c>
      <c r="G43">
        <v>186.67085299999999</v>
      </c>
      <c r="H43">
        <v>121.08467899999999</v>
      </c>
      <c r="I43">
        <v>343.67056300000002</v>
      </c>
      <c r="J43">
        <v>87.365622999999999</v>
      </c>
      <c r="K43">
        <v>148.33273299999999</v>
      </c>
    </row>
    <row r="44" spans="1:11" x14ac:dyDescent="0.25">
      <c r="A44" s="2">
        <v>44896</v>
      </c>
      <c r="B44">
        <v>165.64357000000001</v>
      </c>
      <c r="C44">
        <v>184.36398299999999</v>
      </c>
      <c r="D44">
        <v>215.90791300000001</v>
      </c>
      <c r="E44">
        <v>79.901398</v>
      </c>
      <c r="F44">
        <v>242.85363799999999</v>
      </c>
      <c r="G44">
        <v>178.69682299999999</v>
      </c>
      <c r="H44">
        <v>115.06034099999999</v>
      </c>
      <c r="I44">
        <v>315.49066199999999</v>
      </c>
      <c r="J44">
        <v>80.912315000000007</v>
      </c>
      <c r="K44">
        <v>145.82247899999999</v>
      </c>
    </row>
    <row r="45" spans="1:11" x14ac:dyDescent="0.25">
      <c r="A45" s="2">
        <v>44927</v>
      </c>
      <c r="B45">
        <v>182.700424</v>
      </c>
      <c r="C45">
        <v>185.422821</v>
      </c>
      <c r="D45">
        <v>250.02990700000001</v>
      </c>
      <c r="E45">
        <v>86.796843999999993</v>
      </c>
      <c r="F45">
        <v>241.85144</v>
      </c>
      <c r="G45">
        <v>189.477249</v>
      </c>
      <c r="H45">
        <v>119.837372</v>
      </c>
      <c r="I45">
        <v>346.95944200000002</v>
      </c>
      <c r="J45">
        <v>93.274604999999994</v>
      </c>
      <c r="K45">
        <v>144.61511200000001</v>
      </c>
    </row>
    <row r="46" spans="1:11" x14ac:dyDescent="0.25">
      <c r="A46" s="2">
        <v>44958</v>
      </c>
      <c r="B46">
        <v>177.465881</v>
      </c>
      <c r="C46">
        <v>181.29284699999999</v>
      </c>
      <c r="D46">
        <v>244.55320699999999</v>
      </c>
      <c r="E46">
        <v>84.996887000000001</v>
      </c>
      <c r="F46">
        <v>230.72595200000001</v>
      </c>
      <c r="G46">
        <v>188.52401699999999</v>
      </c>
      <c r="H46">
        <v>111.89170799999999</v>
      </c>
      <c r="I46">
        <v>348.682434</v>
      </c>
      <c r="J46">
        <v>89.478554000000003</v>
      </c>
      <c r="K46">
        <v>136.308426</v>
      </c>
    </row>
    <row r="47" spans="1:11" x14ac:dyDescent="0.25">
      <c r="A47" s="2">
        <v>44986</v>
      </c>
      <c r="B47">
        <v>173.98271199999999</v>
      </c>
      <c r="C47">
        <v>187.613876</v>
      </c>
      <c r="D47">
        <v>249.664108</v>
      </c>
      <c r="E47">
        <v>75.783057999999997</v>
      </c>
      <c r="F47">
        <v>234.36239599999999</v>
      </c>
      <c r="G47">
        <v>187.21700999999999</v>
      </c>
      <c r="H47">
        <v>109.617424</v>
      </c>
      <c r="I47">
        <v>381.70687900000001</v>
      </c>
      <c r="J47">
        <v>95.315605000000005</v>
      </c>
      <c r="K47">
        <v>141.338425</v>
      </c>
    </row>
    <row r="48" spans="1:11" x14ac:dyDescent="0.25">
      <c r="A48" s="2">
        <v>45017</v>
      </c>
      <c r="B48">
        <v>173.26417499999999</v>
      </c>
      <c r="C48">
        <v>195.28169299999999</v>
      </c>
      <c r="D48">
        <v>248.504257</v>
      </c>
      <c r="E48">
        <v>77.877769000000001</v>
      </c>
      <c r="F48">
        <v>242.31066899999999</v>
      </c>
      <c r="G48">
        <v>185.90727200000001</v>
      </c>
      <c r="H48">
        <v>113.274979</v>
      </c>
      <c r="I48">
        <v>381.39913899999999</v>
      </c>
      <c r="J48">
        <v>97.838500999999994</v>
      </c>
      <c r="K48">
        <v>144.63865699999999</v>
      </c>
    </row>
    <row r="49" spans="1:11" x14ac:dyDescent="0.25">
      <c r="A49" s="2">
        <v>45047</v>
      </c>
      <c r="B49">
        <v>161.83900499999999</v>
      </c>
      <c r="C49">
        <v>184.64695699999999</v>
      </c>
      <c r="D49">
        <v>251.08201600000001</v>
      </c>
      <c r="E49">
        <v>74.804939000000005</v>
      </c>
      <c r="F49">
        <v>232.56854200000001</v>
      </c>
      <c r="G49">
        <v>181.52948000000001</v>
      </c>
      <c r="H49">
        <v>102.551918</v>
      </c>
      <c r="I49">
        <v>413.66863999999998</v>
      </c>
      <c r="J49">
        <v>100.39054899999999</v>
      </c>
      <c r="K49">
        <v>136.514633</v>
      </c>
    </row>
    <row r="50" spans="1:11" x14ac:dyDescent="0.25">
      <c r="A50" s="2">
        <v>45078</v>
      </c>
      <c r="B50">
        <v>178.76559399999999</v>
      </c>
      <c r="C50">
        <v>189.370239</v>
      </c>
      <c r="D50">
        <v>280.77563500000002</v>
      </c>
      <c r="E50">
        <v>79.502266000000006</v>
      </c>
      <c r="F50">
        <v>241.40351899999999</v>
      </c>
      <c r="G50">
        <v>202.649261</v>
      </c>
      <c r="H50">
        <v>109.35189800000001</v>
      </c>
      <c r="I50">
        <v>438.75393700000001</v>
      </c>
      <c r="J50">
        <v>105.158333</v>
      </c>
      <c r="K50">
        <v>137.33573899999999</v>
      </c>
    </row>
    <row r="51" spans="1:11" x14ac:dyDescent="0.25">
      <c r="A51" s="2">
        <v>45108</v>
      </c>
      <c r="B51">
        <v>186.68203700000001</v>
      </c>
      <c r="C51">
        <v>195.003601</v>
      </c>
      <c r="D51">
        <v>290.88137799999998</v>
      </c>
      <c r="E51">
        <v>84.755043000000001</v>
      </c>
      <c r="F51">
        <v>244.775238</v>
      </c>
      <c r="G51">
        <v>209.742966</v>
      </c>
      <c r="H51">
        <v>119.46832999999999</v>
      </c>
      <c r="I51">
        <v>452.00882000000001</v>
      </c>
      <c r="J51">
        <v>111.69141399999999</v>
      </c>
      <c r="K51">
        <v>141.751846</v>
      </c>
    </row>
    <row r="52" spans="1:11" x14ac:dyDescent="0.25">
      <c r="A52" s="2">
        <v>45139</v>
      </c>
      <c r="B52">
        <v>180.09906000000001</v>
      </c>
      <c r="C52">
        <v>188.78466800000001</v>
      </c>
      <c r="D52">
        <v>285.02047700000003</v>
      </c>
      <c r="E52">
        <v>82.167023</v>
      </c>
      <c r="F52">
        <v>241.90531899999999</v>
      </c>
      <c r="G52">
        <v>205.439087</v>
      </c>
      <c r="H52">
        <v>121.794174</v>
      </c>
      <c r="I52">
        <v>442.13998400000003</v>
      </c>
      <c r="J52">
        <v>108.507881</v>
      </c>
      <c r="K52">
        <v>132.765152</v>
      </c>
    </row>
    <row r="53" spans="1:11" x14ac:dyDescent="0.25">
      <c r="A53" s="2">
        <v>45170</v>
      </c>
      <c r="B53">
        <v>170.26902799999999</v>
      </c>
      <c r="C53">
        <v>179.18161000000001</v>
      </c>
      <c r="D53">
        <v>267.58663899999999</v>
      </c>
      <c r="E53">
        <v>79.037796</v>
      </c>
      <c r="F53">
        <v>232.66217</v>
      </c>
      <c r="G53">
        <v>192.91326900000001</v>
      </c>
      <c r="H53">
        <v>123.856171</v>
      </c>
      <c r="I53">
        <v>412.34463499999998</v>
      </c>
      <c r="J53">
        <v>104.32267</v>
      </c>
      <c r="K53">
        <v>124.177689</v>
      </c>
    </row>
    <row r="54" spans="1:11" x14ac:dyDescent="0.25">
      <c r="A54" s="2">
        <v>45200</v>
      </c>
      <c r="B54">
        <v>164.539703</v>
      </c>
      <c r="C54">
        <v>177.05441300000001</v>
      </c>
      <c r="D54">
        <v>254.36918600000001</v>
      </c>
      <c r="E54">
        <v>77.227660999999998</v>
      </c>
      <c r="F54">
        <v>224.290268</v>
      </c>
      <c r="G54">
        <v>185.98878500000001</v>
      </c>
      <c r="H54">
        <v>117.996758</v>
      </c>
      <c r="I54">
        <v>406.15972900000003</v>
      </c>
      <c r="J54">
        <v>103.009018</v>
      </c>
      <c r="K54">
        <v>126.35894</v>
      </c>
    </row>
    <row r="55" spans="1:11" x14ac:dyDescent="0.25">
      <c r="A55" s="2">
        <v>45231</v>
      </c>
      <c r="B55">
        <v>178.93246500000001</v>
      </c>
      <c r="C55">
        <v>183.97912600000001</v>
      </c>
      <c r="D55">
        <v>283.444794</v>
      </c>
      <c r="E55">
        <v>86.060478000000003</v>
      </c>
      <c r="F55">
        <v>237.004684</v>
      </c>
      <c r="G55">
        <v>203.710037</v>
      </c>
      <c r="H55">
        <v>116.599754</v>
      </c>
      <c r="I55">
        <v>460.17160000000001</v>
      </c>
      <c r="J55">
        <v>111.33770800000001</v>
      </c>
      <c r="K55">
        <v>132.81544500000001</v>
      </c>
    </row>
    <row r="56" spans="1:11" x14ac:dyDescent="0.25">
      <c r="A56" s="2">
        <v>45261</v>
      </c>
      <c r="B56">
        <v>188.405304</v>
      </c>
      <c r="C56">
        <v>188.36875900000001</v>
      </c>
      <c r="D56">
        <v>303.35644500000001</v>
      </c>
      <c r="E56">
        <v>91.358176999999998</v>
      </c>
      <c r="F56">
        <v>249.02377300000001</v>
      </c>
      <c r="G56">
        <v>218.840103</v>
      </c>
      <c r="H56">
        <v>115.379845</v>
      </c>
      <c r="I56">
        <v>482.053223</v>
      </c>
      <c r="J56">
        <v>117.138924</v>
      </c>
      <c r="K56">
        <v>134.70228599999999</v>
      </c>
    </row>
    <row r="57" spans="1:11" x14ac:dyDescent="0.25">
      <c r="A57" s="2">
        <v>45292</v>
      </c>
      <c r="B57">
        <v>181.59612999999999</v>
      </c>
      <c r="C57">
        <v>191.945572</v>
      </c>
      <c r="D57">
        <v>291.662689</v>
      </c>
      <c r="E57">
        <v>93.612388999999993</v>
      </c>
      <c r="F57">
        <v>255.85459900000001</v>
      </c>
      <c r="G57">
        <v>217.276779</v>
      </c>
      <c r="H57">
        <v>115.50509599999999</v>
      </c>
      <c r="I57">
        <v>492.733856</v>
      </c>
      <c r="J57">
        <v>122.009972</v>
      </c>
      <c r="K57">
        <v>131.45959500000001</v>
      </c>
    </row>
    <row r="58" spans="1:11" x14ac:dyDescent="0.25">
      <c r="A58" s="2">
        <v>45323</v>
      </c>
      <c r="B58">
        <v>192.299927</v>
      </c>
      <c r="C58">
        <v>197.48208600000001</v>
      </c>
      <c r="D58">
        <v>315.10546900000003</v>
      </c>
      <c r="E58">
        <v>97.546936000000002</v>
      </c>
      <c r="F58">
        <v>264.59774800000002</v>
      </c>
      <c r="G58">
        <v>232.77731299999999</v>
      </c>
      <c r="H58">
        <v>119.19776899999999</v>
      </c>
      <c r="I58">
        <v>516.55694600000004</v>
      </c>
      <c r="J58">
        <v>127.596245</v>
      </c>
      <c r="K58">
        <v>133.314911</v>
      </c>
    </row>
    <row r="59" spans="1:11" x14ac:dyDescent="0.25">
      <c r="A59" s="2">
        <v>45352</v>
      </c>
      <c r="B59">
        <v>203.741241</v>
      </c>
      <c r="C59">
        <v>203.27749600000001</v>
      </c>
      <c r="D59">
        <v>317.09149200000002</v>
      </c>
      <c r="E59">
        <v>101.989487</v>
      </c>
      <c r="F59">
        <v>269.69207799999998</v>
      </c>
      <c r="G59">
        <v>243.529922</v>
      </c>
      <c r="H59">
        <v>130.73239100000001</v>
      </c>
      <c r="I59">
        <v>523.09143100000006</v>
      </c>
      <c r="J59">
        <v>130.89811700000001</v>
      </c>
      <c r="K59">
        <v>141.46044900000001</v>
      </c>
    </row>
    <row r="60" spans="1:11" x14ac:dyDescent="0.25">
      <c r="A60" s="2">
        <v>45383</v>
      </c>
      <c r="B60">
        <v>194.470001</v>
      </c>
      <c r="C60">
        <v>200.800003</v>
      </c>
      <c r="D60">
        <v>300.89999399999999</v>
      </c>
      <c r="E60">
        <v>97.660004000000001</v>
      </c>
      <c r="F60">
        <v>256.040009</v>
      </c>
      <c r="G60">
        <v>234.050003</v>
      </c>
      <c r="H60">
        <v>130.36000100000001</v>
      </c>
      <c r="I60">
        <v>494.73001099999999</v>
      </c>
      <c r="J60">
        <v>126</v>
      </c>
      <c r="K60">
        <v>144.83999600000001</v>
      </c>
    </row>
    <row r="61" spans="1:11" x14ac:dyDescent="0.25">
      <c r="A61" s="2">
        <v>45413</v>
      </c>
      <c r="B61">
        <v>202.720001</v>
      </c>
      <c r="C61">
        <v>206.33999600000001</v>
      </c>
      <c r="D61">
        <v>310.89001500000001</v>
      </c>
      <c r="E61">
        <v>101.650002</v>
      </c>
      <c r="F61">
        <v>263.27999899999998</v>
      </c>
      <c r="G61">
        <v>242.39999399999999</v>
      </c>
      <c r="H61">
        <v>131.020004</v>
      </c>
      <c r="I61">
        <v>524.11999500000002</v>
      </c>
      <c r="J61">
        <v>132.83999600000001</v>
      </c>
      <c r="K61">
        <v>155.020004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3E5-BB88-40AB-8E99-31E256C58A79}">
  <dimension ref="A1:F61"/>
  <sheetViews>
    <sheetView workbookViewId="0">
      <selection activeCell="G75" sqref="G75"/>
    </sheetView>
  </sheetViews>
  <sheetFormatPr defaultRowHeight="15" x14ac:dyDescent="0.25"/>
  <cols>
    <col min="1" max="1" width="9.42578125" bestFit="1" customWidth="1"/>
    <col min="2" max="4" width="11" bestFit="1" customWidth="1"/>
    <col min="5" max="5" width="11.140625" bestFit="1" customWidth="1"/>
    <col min="6" max="6" width="12.42578125" bestFit="1" customWidth="1"/>
  </cols>
  <sheetData>
    <row r="1" spans="1:6" ht="15.75" thickBot="1" x14ac:dyDescent="0.3">
      <c r="A1" s="1" t="s">
        <v>4</v>
      </c>
      <c r="B1" s="28" t="s">
        <v>5</v>
      </c>
      <c r="C1" s="28" t="s">
        <v>29</v>
      </c>
      <c r="D1" s="28" t="s">
        <v>30</v>
      </c>
      <c r="E1" s="28" t="s">
        <v>31</v>
      </c>
      <c r="F1" s="28" t="s">
        <v>32</v>
      </c>
    </row>
    <row r="2" spans="1:6" x14ac:dyDescent="0.25">
      <c r="A2" s="2">
        <v>43617</v>
      </c>
      <c r="B2">
        <v>241.42626999999999</v>
      </c>
      <c r="C2">
        <v>145.52681000000001</v>
      </c>
      <c r="D2">
        <v>124.402153</v>
      </c>
      <c r="E2">
        <v>74.585296999999997</v>
      </c>
      <c r="F2">
        <v>157.64827</v>
      </c>
    </row>
    <row r="3" spans="1:6" x14ac:dyDescent="0.25">
      <c r="A3" s="2">
        <v>43647</v>
      </c>
      <c r="B3">
        <v>244.43180799999999</v>
      </c>
      <c r="C3">
        <v>147.74195900000001</v>
      </c>
      <c r="D3">
        <v>126.846367</v>
      </c>
      <c r="E3">
        <v>75.667762999999994</v>
      </c>
      <c r="F3">
        <v>161.67796300000001</v>
      </c>
    </row>
    <row r="4" spans="1:6" x14ac:dyDescent="0.25">
      <c r="A4" s="2">
        <v>43678</v>
      </c>
      <c r="B4">
        <v>240.63279700000001</v>
      </c>
      <c r="C4">
        <v>141.880402</v>
      </c>
      <c r="D4">
        <v>124.601799</v>
      </c>
      <c r="E4">
        <v>74.077202</v>
      </c>
      <c r="F4">
        <v>160.74934400000001</v>
      </c>
    </row>
    <row r="5" spans="1:6" x14ac:dyDescent="0.25">
      <c r="A5" s="2">
        <v>43709</v>
      </c>
      <c r="B5">
        <v>245.87995900000001</v>
      </c>
      <c r="C5">
        <v>143.408691</v>
      </c>
      <c r="D5">
        <v>126.447571</v>
      </c>
      <c r="E5">
        <v>76.286781000000005</v>
      </c>
      <c r="F5">
        <v>160.846115</v>
      </c>
    </row>
    <row r="6" spans="1:6" x14ac:dyDescent="0.25">
      <c r="A6" s="2">
        <v>43739</v>
      </c>
      <c r="B6">
        <v>247.65776099999999</v>
      </c>
      <c r="C6">
        <v>146.19328300000001</v>
      </c>
      <c r="D6">
        <v>129.71597299999999</v>
      </c>
      <c r="E6">
        <v>77.769492999999997</v>
      </c>
      <c r="F6">
        <v>165.392853</v>
      </c>
    </row>
    <row r="7" spans="1:6" x14ac:dyDescent="0.25">
      <c r="A7" s="2">
        <v>43770</v>
      </c>
      <c r="B7">
        <v>257.40917999999999</v>
      </c>
      <c r="C7">
        <v>152.33337399999999</v>
      </c>
      <c r="D7">
        <v>134.52130099999999</v>
      </c>
      <c r="E7">
        <v>79.591003000000001</v>
      </c>
      <c r="F7">
        <v>171.99537699999999</v>
      </c>
    </row>
    <row r="8" spans="1:6" x14ac:dyDescent="0.25">
      <c r="A8" s="2">
        <v>43800</v>
      </c>
      <c r="B8">
        <v>261.69470200000001</v>
      </c>
      <c r="C8">
        <v>154.800613</v>
      </c>
      <c r="D8">
        <v>137.67832899999999</v>
      </c>
      <c r="E8">
        <v>81.282379000000006</v>
      </c>
      <c r="F8">
        <v>176.620071</v>
      </c>
    </row>
    <row r="9" spans="1:6" x14ac:dyDescent="0.25">
      <c r="A9" s="2">
        <v>43831</v>
      </c>
      <c r="B9">
        <v>260.02648900000003</v>
      </c>
      <c r="C9">
        <v>152.49594099999999</v>
      </c>
      <c r="D9">
        <v>138.76000999999999</v>
      </c>
      <c r="E9">
        <v>79.902923999999999</v>
      </c>
      <c r="F9">
        <v>182.65617399999999</v>
      </c>
    </row>
    <row r="10" spans="1:6" x14ac:dyDescent="0.25">
      <c r="A10" s="2">
        <v>43862</v>
      </c>
      <c r="B10">
        <v>234.48594700000001</v>
      </c>
      <c r="C10">
        <v>139.482529</v>
      </c>
      <c r="D10">
        <v>127.470512</v>
      </c>
      <c r="E10">
        <v>72.154007000000007</v>
      </c>
      <c r="F10">
        <v>170.843369</v>
      </c>
    </row>
    <row r="11" spans="1:6" x14ac:dyDescent="0.25">
      <c r="A11" s="2">
        <v>43891</v>
      </c>
      <c r="B11">
        <v>202.498062</v>
      </c>
      <c r="C11">
        <v>108.466599</v>
      </c>
      <c r="D11">
        <v>110.863861</v>
      </c>
      <c r="E11">
        <v>61.877560000000003</v>
      </c>
      <c r="F11">
        <v>152.341476</v>
      </c>
    </row>
    <row r="12" spans="1:6" x14ac:dyDescent="0.25">
      <c r="A12" s="2">
        <v>43922</v>
      </c>
      <c r="B12">
        <v>225.33093299999999</v>
      </c>
      <c r="C12">
        <v>124.693825</v>
      </c>
      <c r="D12">
        <v>125.94699900000001</v>
      </c>
      <c r="E12">
        <v>68.721725000000006</v>
      </c>
      <c r="F12">
        <v>175.778549</v>
      </c>
    </row>
    <row r="13" spans="1:6" x14ac:dyDescent="0.25">
      <c r="A13" s="2">
        <v>43952</v>
      </c>
      <c r="B13">
        <v>235.716995</v>
      </c>
      <c r="C13">
        <v>134.23632799999999</v>
      </c>
      <c r="D13">
        <v>132.44253499999999</v>
      </c>
      <c r="E13">
        <v>70.668602000000007</v>
      </c>
      <c r="F13">
        <v>188.18794299999999</v>
      </c>
    </row>
    <row r="14" spans="1:6" x14ac:dyDescent="0.25">
      <c r="A14" s="2">
        <v>43983</v>
      </c>
      <c r="B14">
        <v>239.502869</v>
      </c>
      <c r="C14">
        <v>137.40460200000001</v>
      </c>
      <c r="D14">
        <v>134.617142</v>
      </c>
      <c r="E14">
        <v>69.400031999999996</v>
      </c>
      <c r="F14">
        <v>197.00027499999999</v>
      </c>
    </row>
    <row r="15" spans="1:6" x14ac:dyDescent="0.25">
      <c r="A15" s="2">
        <v>44013</v>
      </c>
      <c r="B15">
        <v>246.23049900000001</v>
      </c>
      <c r="C15">
        <v>144.04611199999999</v>
      </c>
      <c r="D15">
        <v>143.29887400000001</v>
      </c>
      <c r="E15">
        <v>72.283484999999999</v>
      </c>
      <c r="F15">
        <v>212.34222399999999</v>
      </c>
    </row>
    <row r="16" spans="1:6" x14ac:dyDescent="0.25">
      <c r="A16" s="2">
        <v>44044</v>
      </c>
      <c r="B16">
        <v>265.00351000000001</v>
      </c>
      <c r="C16">
        <v>149.75431800000001</v>
      </c>
      <c r="D16">
        <v>154.229477</v>
      </c>
      <c r="E16">
        <v>74.589066000000003</v>
      </c>
      <c r="F16">
        <v>233.774734</v>
      </c>
    </row>
    <row r="17" spans="1:6" x14ac:dyDescent="0.25">
      <c r="A17" s="2">
        <v>44075</v>
      </c>
      <c r="B17">
        <v>259.24670400000002</v>
      </c>
      <c r="C17">
        <v>145.35032699999999</v>
      </c>
      <c r="D17">
        <v>147.922653</v>
      </c>
      <c r="E17">
        <v>72.043114000000003</v>
      </c>
      <c r="F17">
        <v>222.34535199999999</v>
      </c>
    </row>
    <row r="18" spans="1:6" x14ac:dyDescent="0.25">
      <c r="A18" s="2">
        <v>44105</v>
      </c>
      <c r="B18">
        <v>248.21722399999999</v>
      </c>
      <c r="C18">
        <v>149.02397199999999</v>
      </c>
      <c r="D18">
        <v>144.82411200000001</v>
      </c>
      <c r="E18">
        <v>71.415893999999994</v>
      </c>
      <c r="F18">
        <v>216.065247</v>
      </c>
    </row>
    <row r="19" spans="1:6" x14ac:dyDescent="0.25">
      <c r="A19" s="2">
        <v>44136</v>
      </c>
      <c r="B19">
        <v>277.88583399999999</v>
      </c>
      <c r="C19">
        <v>172.53813199999999</v>
      </c>
      <c r="D19">
        <v>160.91677899999999</v>
      </c>
      <c r="E19">
        <v>80.170035999999996</v>
      </c>
      <c r="F19">
        <v>238.47721899999999</v>
      </c>
    </row>
    <row r="20" spans="1:6" x14ac:dyDescent="0.25">
      <c r="A20" s="2">
        <v>44166</v>
      </c>
      <c r="B20">
        <v>287.11041299999999</v>
      </c>
      <c r="C20">
        <v>184.66033899999999</v>
      </c>
      <c r="D20">
        <v>166.850616</v>
      </c>
      <c r="E20">
        <v>82.163300000000007</v>
      </c>
      <c r="F20">
        <v>247.94113200000001</v>
      </c>
    </row>
    <row r="21" spans="1:6" x14ac:dyDescent="0.25">
      <c r="A21" s="2">
        <v>44197</v>
      </c>
      <c r="B21">
        <v>282.04217499999999</v>
      </c>
      <c r="C21">
        <v>189.227295</v>
      </c>
      <c r="D21">
        <v>166.08995100000001</v>
      </c>
      <c r="E21">
        <v>82.425574999999995</v>
      </c>
      <c r="F21">
        <v>245.87828099999999</v>
      </c>
    </row>
    <row r="22" spans="1:6" x14ac:dyDescent="0.25">
      <c r="A22" s="2">
        <v>44228</v>
      </c>
      <c r="B22">
        <v>291.231201</v>
      </c>
      <c r="C22">
        <v>200.89975000000001</v>
      </c>
      <c r="D22">
        <v>170.407791</v>
      </c>
      <c r="E22">
        <v>86.194038000000006</v>
      </c>
      <c r="F22">
        <v>247.95689400000001</v>
      </c>
    </row>
    <row r="23" spans="1:6" x14ac:dyDescent="0.25">
      <c r="A23" s="2">
        <v>44256</v>
      </c>
      <c r="B23">
        <v>311.33364899999998</v>
      </c>
      <c r="C23">
        <v>203.98699999999999</v>
      </c>
      <c r="D23">
        <v>176.62248199999999</v>
      </c>
      <c r="E23">
        <v>91.574928</v>
      </c>
      <c r="F23">
        <v>252.02597</v>
      </c>
    </row>
    <row r="24" spans="1:6" x14ac:dyDescent="0.25">
      <c r="A24" s="2">
        <v>44287</v>
      </c>
      <c r="B24">
        <v>320.24603300000001</v>
      </c>
      <c r="C24">
        <v>212.579025</v>
      </c>
      <c r="D24">
        <v>186.73736600000001</v>
      </c>
      <c r="E24">
        <v>94.530235000000005</v>
      </c>
      <c r="F24">
        <v>269.85797100000002</v>
      </c>
    </row>
    <row r="25" spans="1:6" x14ac:dyDescent="0.25">
      <c r="A25" s="2">
        <v>44317</v>
      </c>
      <c r="B25">
        <v>326.68402099999997</v>
      </c>
      <c r="C25">
        <v>212.665009</v>
      </c>
      <c r="D25">
        <v>187.61721800000001</v>
      </c>
      <c r="E25">
        <v>97.393401999999995</v>
      </c>
      <c r="F25">
        <v>265.99874899999998</v>
      </c>
    </row>
    <row r="26" spans="1:6" x14ac:dyDescent="0.25">
      <c r="A26" s="2">
        <v>44348</v>
      </c>
      <c r="B26">
        <v>326.70437600000002</v>
      </c>
      <c r="C26">
        <v>215.24473599999999</v>
      </c>
      <c r="D26">
        <v>191.987762</v>
      </c>
      <c r="E26">
        <v>95.533248999999998</v>
      </c>
      <c r="F26">
        <v>281.64169299999998</v>
      </c>
    </row>
    <row r="27" spans="1:6" x14ac:dyDescent="0.25">
      <c r="A27" s="2">
        <v>44378</v>
      </c>
      <c r="B27">
        <v>331.47729500000003</v>
      </c>
      <c r="C27">
        <v>212.589462</v>
      </c>
      <c r="D27">
        <v>197.13235499999999</v>
      </c>
      <c r="E27">
        <v>96.770911999999996</v>
      </c>
      <c r="F27">
        <v>290.99240099999997</v>
      </c>
    </row>
    <row r="28" spans="1:6" x14ac:dyDescent="0.25">
      <c r="A28" s="2">
        <v>44409</v>
      </c>
      <c r="B28">
        <v>335.88723800000002</v>
      </c>
      <c r="C28">
        <v>216.76554899999999</v>
      </c>
      <c r="D28">
        <v>202.89819299999999</v>
      </c>
      <c r="E28">
        <v>98.791756000000007</v>
      </c>
      <c r="F28">
        <v>301.680634</v>
      </c>
    </row>
    <row r="29" spans="1:6" x14ac:dyDescent="0.25">
      <c r="A29" s="2">
        <v>44440</v>
      </c>
      <c r="B29">
        <v>321.61593599999998</v>
      </c>
      <c r="C29">
        <v>209.44778400000001</v>
      </c>
      <c r="D29">
        <v>192.75762900000001</v>
      </c>
      <c r="E29">
        <v>94.933791999999997</v>
      </c>
      <c r="F29">
        <v>285.318848</v>
      </c>
    </row>
    <row r="30" spans="1:6" x14ac:dyDescent="0.25">
      <c r="A30" s="2">
        <v>44470</v>
      </c>
      <c r="B30">
        <v>341.294556</v>
      </c>
      <c r="C30">
        <v>220.383881</v>
      </c>
      <c r="D30">
        <v>206.993301</v>
      </c>
      <c r="E30">
        <v>100.32589</v>
      </c>
      <c r="F30">
        <v>309.22048999999998</v>
      </c>
    </row>
    <row r="31" spans="1:6" x14ac:dyDescent="0.25">
      <c r="A31" s="2">
        <v>44501</v>
      </c>
      <c r="B31">
        <v>328.70489500000002</v>
      </c>
      <c r="C31">
        <v>210.934326</v>
      </c>
      <c r="D31">
        <v>204.87623600000001</v>
      </c>
      <c r="E31">
        <v>98.003715999999997</v>
      </c>
      <c r="F31">
        <v>311.42535400000003</v>
      </c>
    </row>
    <row r="32" spans="1:6" x14ac:dyDescent="0.25">
      <c r="A32" s="2">
        <v>44531</v>
      </c>
      <c r="B32">
        <v>346.93679800000001</v>
      </c>
      <c r="C32">
        <v>217.041946</v>
      </c>
      <c r="D32">
        <v>212.69018600000001</v>
      </c>
      <c r="E32">
        <v>103.72127500000001</v>
      </c>
      <c r="F32">
        <v>315.86459400000001</v>
      </c>
    </row>
    <row r="33" spans="1:6" x14ac:dyDescent="0.25">
      <c r="A33" s="2">
        <v>44562</v>
      </c>
      <c r="B33">
        <v>335.867279</v>
      </c>
      <c r="C33">
        <v>200.92172199999999</v>
      </c>
      <c r="D33">
        <v>200.63041699999999</v>
      </c>
      <c r="E33">
        <v>104.064323</v>
      </c>
      <c r="F33">
        <v>286.54788200000002</v>
      </c>
    </row>
    <row r="34" spans="1:6" x14ac:dyDescent="0.25">
      <c r="A34" s="2">
        <v>44593</v>
      </c>
      <c r="B34">
        <v>324.87728900000002</v>
      </c>
      <c r="C34">
        <v>202.65870699999999</v>
      </c>
      <c r="D34">
        <v>194.701401</v>
      </c>
      <c r="E34">
        <v>102.53396600000001</v>
      </c>
      <c r="F34">
        <v>273.40774499999998</v>
      </c>
    </row>
    <row r="35" spans="1:6" x14ac:dyDescent="0.25">
      <c r="A35" s="2">
        <v>44621</v>
      </c>
      <c r="B35">
        <v>332.55035400000003</v>
      </c>
      <c r="C35">
        <v>205.08084099999999</v>
      </c>
      <c r="D35">
        <v>201.32566800000001</v>
      </c>
      <c r="E35">
        <v>104.745529</v>
      </c>
      <c r="F35">
        <v>283.501892</v>
      </c>
    </row>
    <row r="36" spans="1:6" x14ac:dyDescent="0.25">
      <c r="A36" s="2">
        <v>44652</v>
      </c>
      <c r="B36">
        <v>316.82397500000002</v>
      </c>
      <c r="C36">
        <v>188.712265</v>
      </c>
      <c r="D36">
        <v>183.14859000000001</v>
      </c>
      <c r="E36">
        <v>100.936668</v>
      </c>
      <c r="F36">
        <v>247.26052899999999</v>
      </c>
    </row>
    <row r="37" spans="1:6" x14ac:dyDescent="0.25">
      <c r="A37" s="2">
        <v>44682</v>
      </c>
      <c r="B37">
        <v>317.429779</v>
      </c>
      <c r="C37">
        <v>188.634872</v>
      </c>
      <c r="D37">
        <v>182.71263099999999</v>
      </c>
      <c r="E37">
        <v>104.48490099999999</v>
      </c>
      <c r="F37">
        <v>240.60955799999999</v>
      </c>
    </row>
    <row r="38" spans="1:6" x14ac:dyDescent="0.25">
      <c r="A38" s="2">
        <v>44713</v>
      </c>
      <c r="B38">
        <v>296.62088</v>
      </c>
      <c r="C38">
        <v>170.38767999999999</v>
      </c>
      <c r="D38">
        <v>166.95220900000001</v>
      </c>
      <c r="E38">
        <v>95.464141999999995</v>
      </c>
      <c r="F38">
        <v>219.94612100000001</v>
      </c>
    </row>
    <row r="39" spans="1:6" x14ac:dyDescent="0.25">
      <c r="A39" s="2">
        <v>44743</v>
      </c>
      <c r="B39">
        <v>317.43524200000002</v>
      </c>
      <c r="C39">
        <v>189.09835799999999</v>
      </c>
      <c r="D39">
        <v>183.05908199999999</v>
      </c>
      <c r="E39">
        <v>100.718163</v>
      </c>
      <c r="F39">
        <v>248.99086</v>
      </c>
    </row>
    <row r="40" spans="1:6" x14ac:dyDescent="0.25">
      <c r="A40" s="2">
        <v>44774</v>
      </c>
      <c r="B40">
        <v>304.99685699999998</v>
      </c>
      <c r="C40">
        <v>184.166809</v>
      </c>
      <c r="D40">
        <v>175.949127</v>
      </c>
      <c r="E40">
        <v>98.247078000000002</v>
      </c>
      <c r="F40">
        <v>236.53930700000001</v>
      </c>
    </row>
    <row r="41" spans="1:6" x14ac:dyDescent="0.25">
      <c r="A41" s="2">
        <v>44805</v>
      </c>
      <c r="B41">
        <v>278.13937399999998</v>
      </c>
      <c r="C41">
        <v>165.91613799999999</v>
      </c>
      <c r="D41">
        <v>159.08369400000001</v>
      </c>
      <c r="E41">
        <v>89.830230999999998</v>
      </c>
      <c r="F41">
        <v>211.42877200000001</v>
      </c>
    </row>
    <row r="42" spans="1:6" x14ac:dyDescent="0.25">
      <c r="A42" s="2">
        <v>44835</v>
      </c>
      <c r="B42">
        <v>317.822968</v>
      </c>
      <c r="C42">
        <v>183.03607199999999</v>
      </c>
      <c r="D42">
        <v>172.34968599999999</v>
      </c>
      <c r="E42">
        <v>101.569565</v>
      </c>
      <c r="F42">
        <v>220.537689</v>
      </c>
    </row>
    <row r="43" spans="1:6" x14ac:dyDescent="0.25">
      <c r="A43" s="2">
        <v>44866</v>
      </c>
      <c r="B43">
        <v>336.20575000000002</v>
      </c>
      <c r="C43">
        <v>191.07505800000001</v>
      </c>
      <c r="D43">
        <v>181.59909099999999</v>
      </c>
      <c r="E43">
        <v>107.931961</v>
      </c>
      <c r="F43">
        <v>230.73584</v>
      </c>
    </row>
    <row r="44" spans="1:6" x14ac:dyDescent="0.25">
      <c r="A44" s="2">
        <v>44896</v>
      </c>
      <c r="B44">
        <v>322.46481299999999</v>
      </c>
      <c r="C44">
        <v>178.84600800000001</v>
      </c>
      <c r="D44">
        <v>170.14231899999999</v>
      </c>
      <c r="E44">
        <v>103.21977200000001</v>
      </c>
      <c r="F44">
        <v>211.00289900000001</v>
      </c>
    </row>
    <row r="45" spans="1:6" x14ac:dyDescent="0.25">
      <c r="A45" s="2">
        <v>44927</v>
      </c>
      <c r="B45">
        <v>332.45996100000002</v>
      </c>
      <c r="C45">
        <v>198.178696</v>
      </c>
      <c r="D45">
        <v>181.997421</v>
      </c>
      <c r="E45">
        <v>106.624382</v>
      </c>
      <c r="F45">
        <v>233.393677</v>
      </c>
    </row>
    <row r="46" spans="1:6" x14ac:dyDescent="0.25">
      <c r="A46" s="2">
        <v>44958</v>
      </c>
      <c r="B46">
        <v>318.82009900000003</v>
      </c>
      <c r="C46">
        <v>193.61094700000001</v>
      </c>
      <c r="D46">
        <v>177.63073700000001</v>
      </c>
      <c r="E46">
        <v>102.879974</v>
      </c>
      <c r="F46">
        <v>230.06994599999999</v>
      </c>
    </row>
    <row r="47" spans="1:6" x14ac:dyDescent="0.25">
      <c r="A47" s="2">
        <v>44986</v>
      </c>
      <c r="B47">
        <v>325.258667</v>
      </c>
      <c r="C47">
        <v>185.80848700000001</v>
      </c>
      <c r="D47">
        <v>183.31234699999999</v>
      </c>
      <c r="E47">
        <v>101.55162799999999</v>
      </c>
      <c r="F47">
        <v>247.482224</v>
      </c>
    </row>
    <row r="48" spans="1:6" x14ac:dyDescent="0.25">
      <c r="A48" s="2">
        <v>45017</v>
      </c>
      <c r="B48">
        <v>334.37005599999998</v>
      </c>
      <c r="C48">
        <v>184.362854</v>
      </c>
      <c r="D48">
        <v>186.71792600000001</v>
      </c>
      <c r="E48">
        <v>103.572968</v>
      </c>
      <c r="F48">
        <v>250.50256300000001</v>
      </c>
    </row>
    <row r="49" spans="1:6" x14ac:dyDescent="0.25">
      <c r="A49" s="2">
        <v>45047</v>
      </c>
      <c r="B49">
        <v>323.26086400000003</v>
      </c>
      <c r="C49">
        <v>180.73091099999999</v>
      </c>
      <c r="D49">
        <v>188.07746900000001</v>
      </c>
      <c r="E49">
        <v>98.260551000000007</v>
      </c>
      <c r="F49">
        <v>263.45361300000002</v>
      </c>
    </row>
    <row r="50" spans="1:6" x14ac:dyDescent="0.25">
      <c r="A50" s="2">
        <v>45078</v>
      </c>
      <c r="B50">
        <v>338.04901100000001</v>
      </c>
      <c r="C50">
        <v>195.76068100000001</v>
      </c>
      <c r="D50">
        <v>199.712234</v>
      </c>
      <c r="E50">
        <v>102.82652299999999</v>
      </c>
      <c r="F50">
        <v>281.24508700000001</v>
      </c>
    </row>
    <row r="51" spans="1:6" x14ac:dyDescent="0.25">
      <c r="A51" s="2">
        <v>45108</v>
      </c>
      <c r="B51">
        <v>350.359894</v>
      </c>
      <c r="C51">
        <v>206.272614</v>
      </c>
      <c r="D51">
        <v>207.246002</v>
      </c>
      <c r="E51">
        <v>107.83931</v>
      </c>
      <c r="F51">
        <v>291.11706500000003</v>
      </c>
    </row>
    <row r="52" spans="1:6" x14ac:dyDescent="0.25">
      <c r="A52" s="2">
        <v>45139</v>
      </c>
      <c r="B52">
        <v>342.974335</v>
      </c>
      <c r="C52">
        <v>198.644226</v>
      </c>
      <c r="D52">
        <v>203.85436999999999</v>
      </c>
      <c r="E52">
        <v>105.258911</v>
      </c>
      <c r="F52">
        <v>287.95169099999998</v>
      </c>
    </row>
    <row r="53" spans="1:6" x14ac:dyDescent="0.25">
      <c r="A53" s="2">
        <v>45170</v>
      </c>
      <c r="B53">
        <v>330.78207400000002</v>
      </c>
      <c r="C53">
        <v>186.826187</v>
      </c>
      <c r="D53">
        <v>193.501465</v>
      </c>
      <c r="E53">
        <v>100.98756400000001</v>
      </c>
      <c r="F53">
        <v>271.05963100000002</v>
      </c>
    </row>
    <row r="54" spans="1:6" x14ac:dyDescent="0.25">
      <c r="A54" s="2">
        <v>45200</v>
      </c>
      <c r="B54">
        <v>327.23086499999999</v>
      </c>
      <c r="C54">
        <v>176.60964999999999</v>
      </c>
      <c r="D54">
        <v>190.02110300000001</v>
      </c>
      <c r="E54">
        <v>98.902762999999993</v>
      </c>
      <c r="F54">
        <v>266.64120500000001</v>
      </c>
    </row>
    <row r="55" spans="1:6" x14ac:dyDescent="0.25">
      <c r="A55" s="2">
        <v>45231</v>
      </c>
      <c r="B55">
        <v>356.66021699999999</v>
      </c>
      <c r="C55">
        <v>192.85713200000001</v>
      </c>
      <c r="D55">
        <v>208.03280599999999</v>
      </c>
      <c r="E55">
        <v>105.095879</v>
      </c>
      <c r="F55">
        <v>297.60034200000001</v>
      </c>
    </row>
    <row r="56" spans="1:6" x14ac:dyDescent="0.25">
      <c r="A56" s="2">
        <v>45261</v>
      </c>
      <c r="B56">
        <v>374.12939499999999</v>
      </c>
      <c r="C56">
        <v>211.60423299999999</v>
      </c>
      <c r="D56">
        <v>216.4879</v>
      </c>
      <c r="E56">
        <v>109.91055299999999</v>
      </c>
      <c r="F56">
        <v>309.870361</v>
      </c>
    </row>
    <row r="57" spans="1:6" x14ac:dyDescent="0.25">
      <c r="A57" s="2">
        <v>45292</v>
      </c>
      <c r="B57">
        <v>379.44326799999999</v>
      </c>
      <c r="C57">
        <v>206.960815</v>
      </c>
      <c r="D57">
        <v>221.25116</v>
      </c>
      <c r="E57">
        <v>111.84298699999999</v>
      </c>
      <c r="F57">
        <v>317.16119400000002</v>
      </c>
    </row>
    <row r="58" spans="1:6" x14ac:dyDescent="0.25">
      <c r="A58" s="2">
        <v>45323</v>
      </c>
      <c r="B58">
        <v>388.20053100000001</v>
      </c>
      <c r="C58">
        <v>218.90507500000001</v>
      </c>
      <c r="D58">
        <v>232.84141500000001</v>
      </c>
      <c r="E58">
        <v>114.776535</v>
      </c>
      <c r="F58">
        <v>339.57089200000001</v>
      </c>
    </row>
    <row r="59" spans="1:6" x14ac:dyDescent="0.25">
      <c r="A59" s="2">
        <v>45352</v>
      </c>
      <c r="B59">
        <v>396.60067700000002</v>
      </c>
      <c r="C59">
        <v>227.90812700000001</v>
      </c>
      <c r="D59">
        <v>238.94049100000001</v>
      </c>
      <c r="E59">
        <v>120.315483</v>
      </c>
      <c r="F59">
        <v>343.73525999999998</v>
      </c>
    </row>
    <row r="60" spans="1:6" x14ac:dyDescent="0.25">
      <c r="A60" s="2">
        <v>45383</v>
      </c>
      <c r="B60">
        <v>377.93185399999999</v>
      </c>
      <c r="C60">
        <v>213.78999300000001</v>
      </c>
      <c r="D60">
        <v>230.19000199999999</v>
      </c>
      <c r="E60">
        <v>116.470001</v>
      </c>
      <c r="F60">
        <v>329.82000699999998</v>
      </c>
    </row>
    <row r="61" spans="1:6" x14ac:dyDescent="0.25">
      <c r="A61" s="2">
        <v>45413</v>
      </c>
      <c r="B61">
        <v>395.57998700000002</v>
      </c>
      <c r="C61">
        <v>225.16000399999999</v>
      </c>
      <c r="D61">
        <v>239.970001</v>
      </c>
      <c r="E61">
        <v>120.300003</v>
      </c>
      <c r="F61">
        <v>345.64999399999999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06FB-590F-4155-A6E9-3C53FBCFB6A4}">
  <dimension ref="A1:C13"/>
  <sheetViews>
    <sheetView workbookViewId="0">
      <selection activeCell="C14" sqref="C14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6</v>
      </c>
      <c r="B2" t="s">
        <v>19</v>
      </c>
      <c r="C2" s="3">
        <v>2.8500000000000001E-2</v>
      </c>
    </row>
    <row r="3" spans="1:3" x14ac:dyDescent="0.25">
      <c r="A3" t="s">
        <v>7</v>
      </c>
      <c r="B3" t="s">
        <v>20</v>
      </c>
      <c r="C3" s="3">
        <v>5.62E-2</v>
      </c>
    </row>
    <row r="4" spans="1:3" x14ac:dyDescent="0.25">
      <c r="A4" t="s">
        <v>8</v>
      </c>
      <c r="B4" t="s">
        <v>21</v>
      </c>
      <c r="C4" s="3">
        <v>0.1062</v>
      </c>
    </row>
    <row r="5" spans="1:3" x14ac:dyDescent="0.25">
      <c r="A5" t="s">
        <v>9</v>
      </c>
      <c r="B5" t="s">
        <v>22</v>
      </c>
      <c r="C5" s="3">
        <v>0.14560000000000001</v>
      </c>
    </row>
    <row r="6" spans="1:3" x14ac:dyDescent="0.25">
      <c r="A6" t="s">
        <v>10</v>
      </c>
      <c r="B6" t="s">
        <v>23</v>
      </c>
      <c r="C6" s="3">
        <v>0.1115</v>
      </c>
    </row>
    <row r="7" spans="1:3" x14ac:dyDescent="0.25">
      <c r="A7" t="s">
        <v>11</v>
      </c>
      <c r="B7" t="s">
        <v>24</v>
      </c>
      <c r="C7" s="3">
        <v>9.2200000000000004E-2</v>
      </c>
    </row>
    <row r="8" spans="1:3" x14ac:dyDescent="0.25">
      <c r="A8" t="s">
        <v>12</v>
      </c>
      <c r="B8" t="s">
        <v>25</v>
      </c>
      <c r="C8" s="3">
        <v>5.1400000000000001E-2</v>
      </c>
    </row>
    <row r="9" spans="1:3" x14ac:dyDescent="0.25">
      <c r="A9" t="s">
        <v>13</v>
      </c>
      <c r="B9" t="s">
        <v>26</v>
      </c>
      <c r="C9" s="3">
        <v>0.27310000000000001</v>
      </c>
    </row>
    <row r="10" spans="1:3" x14ac:dyDescent="0.25">
      <c r="A10" t="s">
        <v>14</v>
      </c>
      <c r="B10" t="s">
        <v>27</v>
      </c>
      <c r="C10" s="3">
        <v>8.72E-2</v>
      </c>
    </row>
    <row r="11" spans="1:3" x14ac:dyDescent="0.25">
      <c r="A11" t="s">
        <v>15</v>
      </c>
      <c r="B11" t="s">
        <v>28</v>
      </c>
      <c r="C11" s="3">
        <v>2.3E-2</v>
      </c>
    </row>
    <row r="13" spans="1:3" x14ac:dyDescent="0.25">
      <c r="A13" t="s">
        <v>48</v>
      </c>
      <c r="B13" s="2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sectorFF</vt:lpstr>
      <vt:lpstr>sectorCAPM</vt:lpstr>
      <vt:lpstr>sectorReturns</vt:lpstr>
      <vt:lpstr>ffFactors</vt:lpstr>
      <vt:lpstr>sectorPrices</vt:lpstr>
      <vt:lpstr>factorPrices</vt:lpstr>
      <vt:lpstr>sectorWeights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Rydalch</dc:creator>
  <cp:lastModifiedBy>Jake Rydalch</cp:lastModifiedBy>
  <dcterms:created xsi:type="dcterms:W3CDTF">2024-05-15T16:24:41Z</dcterms:created>
  <dcterms:modified xsi:type="dcterms:W3CDTF">2024-05-15T20:59:45Z</dcterms:modified>
</cp:coreProperties>
</file>