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amp64\www\PortfolioProjects\FinancialPortfolio\"/>
    </mc:Choice>
  </mc:AlternateContent>
  <xr:revisionPtr revIDLastSave="0" documentId="8_{B22F2F4E-6FAF-486C-963A-D0C407CD2122}" xr6:coauthVersionLast="47" xr6:coauthVersionMax="47" xr10:uidLastSave="{00000000-0000-0000-0000-000000000000}"/>
  <bookViews>
    <workbookView xWindow="28680" yWindow="-120" windowWidth="29040" windowHeight="15720" xr2:uid="{13A067AA-E3F5-407F-9D19-C059CF92FC2F}"/>
  </bookViews>
  <sheets>
    <sheet name="Cash Flow Valuation" sheetId="1" r:id="rId1"/>
    <sheet name="Loan Amortization 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6" i="1"/>
  <c r="B33" i="1" s="1"/>
  <c r="H7" i="1"/>
  <c r="H8" i="1" s="1"/>
  <c r="H9" i="1" s="1"/>
  <c r="E6" i="1"/>
  <c r="B17" i="1" s="1"/>
  <c r="D10" i="1"/>
  <c r="B10" i="1"/>
  <c r="B5" i="1"/>
  <c r="B6" i="1" s="1"/>
  <c r="B2" i="2" l="1"/>
  <c r="D3" i="2" s="1"/>
  <c r="E7" i="1"/>
  <c r="C167" i="2" s="1"/>
  <c r="B23" i="1"/>
  <c r="B34" i="1"/>
  <c r="B40" i="1" s="1"/>
  <c r="F27" i="1"/>
  <c r="G27" i="1"/>
  <c r="I27" i="1"/>
  <c r="K27" i="1"/>
  <c r="L27" i="1"/>
  <c r="E27" i="1"/>
  <c r="H27" i="1"/>
  <c r="J27" i="1"/>
  <c r="D27" i="1"/>
  <c r="C27" i="1"/>
  <c r="C175" i="2"/>
  <c r="C143" i="2"/>
  <c r="C135" i="2"/>
  <c r="C127" i="2"/>
  <c r="C79" i="2"/>
  <c r="C63" i="2"/>
  <c r="C55" i="2"/>
  <c r="C47" i="2"/>
  <c r="C72" i="2"/>
  <c r="C48" i="2"/>
  <c r="C40" i="2"/>
  <c r="C32" i="2"/>
  <c r="C174" i="2"/>
  <c r="C158" i="2"/>
  <c r="C150" i="2"/>
  <c r="C142" i="2"/>
  <c r="C94" i="2"/>
  <c r="C78" i="2"/>
  <c r="C70" i="2"/>
  <c r="C46" i="2"/>
  <c r="C22" i="2"/>
  <c r="C14" i="2"/>
  <c r="C18" i="1"/>
  <c r="C173" i="2"/>
  <c r="C165" i="2"/>
  <c r="C141" i="2"/>
  <c r="C133" i="2"/>
  <c r="C109" i="2"/>
  <c r="C101" i="2"/>
  <c r="C93" i="2"/>
  <c r="C69" i="2"/>
  <c r="C61" i="2"/>
  <c r="C37" i="2"/>
  <c r="C29" i="2"/>
  <c r="C21" i="2"/>
  <c r="C102" i="2" l="1"/>
  <c r="C182" i="2"/>
  <c r="C7" i="2"/>
  <c r="C103" i="2"/>
  <c r="C3" i="2"/>
  <c r="E3" i="2" s="1"/>
  <c r="B3" i="2" s="1"/>
  <c r="C77" i="2"/>
  <c r="C149" i="2"/>
  <c r="C30" i="2"/>
  <c r="C110" i="2"/>
  <c r="C8" i="2"/>
  <c r="C23" i="2"/>
  <c r="C111" i="2"/>
  <c r="C13" i="2"/>
  <c r="C85" i="2"/>
  <c r="C157" i="2"/>
  <c r="C38" i="2"/>
  <c r="C118" i="2"/>
  <c r="C24" i="2"/>
  <c r="C39" i="2"/>
  <c r="C119" i="2"/>
  <c r="C45" i="2"/>
  <c r="C125" i="2"/>
  <c r="C6" i="2"/>
  <c r="C86" i="2"/>
  <c r="C166" i="2"/>
  <c r="C56" i="2"/>
  <c r="C71" i="2"/>
  <c r="C151" i="2"/>
  <c r="C53" i="2"/>
  <c r="C117" i="2"/>
  <c r="C181" i="2"/>
  <c r="C54" i="2"/>
  <c r="C134" i="2"/>
  <c r="C16" i="2"/>
  <c r="C15" i="2"/>
  <c r="C87" i="2"/>
  <c r="C5" i="2"/>
  <c r="C4" i="2"/>
  <c r="C20" i="2"/>
  <c r="C36" i="2"/>
  <c r="C52" i="2"/>
  <c r="C68" i="2"/>
  <c r="C83" i="2"/>
  <c r="C97" i="2"/>
  <c r="C108" i="2"/>
  <c r="C122" i="2"/>
  <c r="C136" i="2"/>
  <c r="C147" i="2"/>
  <c r="C161" i="2"/>
  <c r="C172" i="2"/>
  <c r="C34" i="2"/>
  <c r="C81" i="2"/>
  <c r="C106" i="2"/>
  <c r="C145" i="2"/>
  <c r="C170" i="2"/>
  <c r="C96" i="2"/>
  <c r="C160" i="2"/>
  <c r="C9" i="2"/>
  <c r="C25" i="2"/>
  <c r="C41" i="2"/>
  <c r="C57" i="2"/>
  <c r="C73" i="2"/>
  <c r="C84" i="2"/>
  <c r="C98" i="2"/>
  <c r="C112" i="2"/>
  <c r="C123" i="2"/>
  <c r="C137" i="2"/>
  <c r="C148" i="2"/>
  <c r="C162" i="2"/>
  <c r="C176" i="2"/>
  <c r="E10" i="1"/>
  <c r="L21" i="1" s="1"/>
  <c r="C88" i="2"/>
  <c r="C152" i="2"/>
  <c r="C177" i="2"/>
  <c r="C11" i="2"/>
  <c r="C43" i="2"/>
  <c r="C59" i="2"/>
  <c r="C75" i="2"/>
  <c r="C100" i="2"/>
  <c r="C114" i="2"/>
  <c r="C139" i="2"/>
  <c r="C178" i="2"/>
  <c r="C28" i="2"/>
  <c r="C44" i="2"/>
  <c r="C60" i="2"/>
  <c r="C90" i="2"/>
  <c r="C104" i="2"/>
  <c r="C115" i="2"/>
  <c r="C129" i="2"/>
  <c r="C140" i="2"/>
  <c r="C154" i="2"/>
  <c r="C179" i="2"/>
  <c r="C10" i="2"/>
  <c r="C26" i="2"/>
  <c r="C42" i="2"/>
  <c r="C58" i="2"/>
  <c r="C74" i="2"/>
  <c r="C99" i="2"/>
  <c r="C113" i="2"/>
  <c r="C124" i="2"/>
  <c r="C138" i="2"/>
  <c r="C163" i="2"/>
  <c r="E8" i="1"/>
  <c r="C27" i="2"/>
  <c r="C89" i="2"/>
  <c r="C128" i="2"/>
  <c r="C153" i="2"/>
  <c r="C164" i="2"/>
  <c r="C76" i="2"/>
  <c r="C168" i="2"/>
  <c r="C50" i="2"/>
  <c r="C120" i="2"/>
  <c r="C156" i="2"/>
  <c r="C35" i="2"/>
  <c r="C67" i="2"/>
  <c r="C107" i="2"/>
  <c r="C132" i="2"/>
  <c r="C171" i="2"/>
  <c r="C12" i="2"/>
  <c r="C18" i="2"/>
  <c r="C66" i="2"/>
  <c r="C92" i="2"/>
  <c r="C131" i="2"/>
  <c r="C19" i="2"/>
  <c r="C51" i="2"/>
  <c r="C82" i="2"/>
  <c r="C121" i="2"/>
  <c r="C146" i="2"/>
  <c r="C17" i="2"/>
  <c r="C33" i="2"/>
  <c r="C49" i="2"/>
  <c r="C65" i="2"/>
  <c r="C80" i="2"/>
  <c r="C91" i="2"/>
  <c r="C105" i="2"/>
  <c r="C116" i="2"/>
  <c r="C130" i="2"/>
  <c r="C144" i="2"/>
  <c r="C155" i="2"/>
  <c r="C169" i="2"/>
  <c r="C180" i="2"/>
  <c r="C62" i="2"/>
  <c r="C126" i="2"/>
  <c r="C64" i="2"/>
  <c r="C31" i="2"/>
  <c r="C95" i="2"/>
  <c r="C159" i="2"/>
  <c r="L38" i="1"/>
  <c r="D4" i="2"/>
  <c r="C26" i="1"/>
  <c r="D18" i="1"/>
  <c r="G19" i="1" l="1"/>
  <c r="H19" i="1"/>
  <c r="D19" i="1"/>
  <c r="K19" i="1"/>
  <c r="I19" i="1"/>
  <c r="L19" i="1"/>
  <c r="F19" i="1"/>
  <c r="C19" i="1"/>
  <c r="J19" i="1"/>
  <c r="E19" i="1"/>
  <c r="L36" i="1"/>
  <c r="L22" i="1"/>
  <c r="L37" i="1" s="1"/>
  <c r="D26" i="1"/>
  <c r="D23" i="1"/>
  <c r="E18" i="1"/>
  <c r="E4" i="2"/>
  <c r="B4" i="2" s="1"/>
  <c r="C23" i="1" l="1"/>
  <c r="D5" i="2"/>
  <c r="F18" i="1"/>
  <c r="E26" i="1"/>
  <c r="E23" i="1"/>
  <c r="G18" i="1" l="1"/>
  <c r="F26" i="1"/>
  <c r="F23" i="1"/>
  <c r="E5" i="2"/>
  <c r="B5" i="2" s="1"/>
  <c r="D6" i="2" s="1"/>
  <c r="E6" i="2" s="1"/>
  <c r="B6" i="2" s="1"/>
  <c r="D7" i="2" s="1"/>
  <c r="E7" i="2" s="1"/>
  <c r="B7" i="2" s="1"/>
  <c r="D8" i="2" s="1"/>
  <c r="E8" i="2" s="1"/>
  <c r="B8" i="2" s="1"/>
  <c r="D9" i="2" s="1"/>
  <c r="E9" i="2" s="1"/>
  <c r="B9" i="2" s="1"/>
  <c r="H18" i="1" l="1"/>
  <c r="G26" i="1"/>
  <c r="G23" i="1"/>
  <c r="D10" i="2"/>
  <c r="E10" i="2" s="1"/>
  <c r="B10" i="2" s="1"/>
  <c r="I18" i="1" l="1"/>
  <c r="H26" i="1"/>
  <c r="H23" i="1"/>
  <c r="D11" i="2"/>
  <c r="E11" i="2" s="1"/>
  <c r="B11" i="2" s="1"/>
  <c r="J18" i="1" l="1"/>
  <c r="I26" i="1"/>
  <c r="I23" i="1"/>
  <c r="D12" i="2"/>
  <c r="E12" i="2" s="1"/>
  <c r="B12" i="2" s="1"/>
  <c r="K18" i="1" l="1"/>
  <c r="J26" i="1"/>
  <c r="J23" i="1"/>
  <c r="D13" i="2"/>
  <c r="E13" i="2" s="1"/>
  <c r="B13" i="2" s="1"/>
  <c r="L18" i="1" l="1"/>
  <c r="K26" i="1"/>
  <c r="K23" i="1"/>
  <c r="D14" i="2"/>
  <c r="E14" i="2" l="1"/>
  <c r="B14" i="2" s="1"/>
  <c r="D15" i="2" s="1"/>
  <c r="C28" i="1"/>
  <c r="M18" i="1"/>
  <c r="L20" i="1" s="1"/>
  <c r="L35" i="1" s="1"/>
  <c r="L39" i="1" s="1"/>
  <c r="L26" i="1"/>
  <c r="C29" i="1" l="1"/>
  <c r="C32" i="1"/>
  <c r="L23" i="1"/>
  <c r="M23" i="1" s="1"/>
  <c r="E15" i="2"/>
  <c r="B15" i="2" s="1"/>
  <c r="C30" i="1"/>
  <c r="C31" i="1" s="1"/>
  <c r="C40" i="1" s="1"/>
  <c r="D16" i="2"/>
  <c r="E16" i="2" s="1"/>
  <c r="B16" i="2" s="1"/>
  <c r="D17" i="2" l="1"/>
  <c r="E17" i="2" s="1"/>
  <c r="B17" i="2" s="1"/>
  <c r="D18" i="2" l="1"/>
  <c r="E18" i="2" s="1"/>
  <c r="B18" i="2" s="1"/>
  <c r="D19" i="2" l="1"/>
  <c r="E19" i="2" s="1"/>
  <c r="B19" i="2" s="1"/>
  <c r="D20" i="2" l="1"/>
  <c r="E20" i="2" s="1"/>
  <c r="B20" i="2" s="1"/>
  <c r="D21" i="2" l="1"/>
  <c r="E21" i="2" s="1"/>
  <c r="B21" i="2" s="1"/>
  <c r="D22" i="2" l="1"/>
  <c r="E22" i="2" s="1"/>
  <c r="B22" i="2" s="1"/>
  <c r="D23" i="2" l="1"/>
  <c r="E23" i="2" s="1"/>
  <c r="B23" i="2" s="1"/>
  <c r="D24" i="2" l="1"/>
  <c r="E24" i="2" s="1"/>
  <c r="B24" i="2" s="1"/>
  <c r="D25" i="2" l="1"/>
  <c r="E25" i="2" s="1"/>
  <c r="B25" i="2" s="1"/>
  <c r="D26" i="2" l="1"/>
  <c r="E26" i="2" l="1"/>
  <c r="B26" i="2" s="1"/>
  <c r="D27" i="2" s="1"/>
  <c r="D28" i="1"/>
  <c r="D29" i="1" l="1"/>
  <c r="D30" i="1" s="1"/>
  <c r="D31" i="1" s="1"/>
  <c r="D32" i="1"/>
  <c r="E27" i="2"/>
  <c r="B27" i="2" s="1"/>
  <c r="D28" i="2" s="1"/>
  <c r="E28" i="2" s="1"/>
  <c r="B28" i="2" s="1"/>
  <c r="D40" i="1" l="1"/>
  <c r="D29" i="2"/>
  <c r="E29" i="2" s="1"/>
  <c r="B29" i="2" s="1"/>
  <c r="D30" i="2" l="1"/>
  <c r="E30" i="2" l="1"/>
  <c r="B30" i="2" s="1"/>
  <c r="D31" i="2" s="1"/>
  <c r="E31" i="2" s="1"/>
  <c r="B31" i="2" s="1"/>
  <c r="D32" i="2" l="1"/>
  <c r="E32" i="2" s="1"/>
  <c r="B32" i="2" s="1"/>
  <c r="D33" i="2" l="1"/>
  <c r="E33" i="2" l="1"/>
  <c r="B33" i="2" s="1"/>
  <c r="D34" i="2" s="1"/>
  <c r="E34" i="2" s="1"/>
  <c r="B34" i="2" s="1"/>
  <c r="D35" i="2" l="1"/>
  <c r="E35" i="2" s="1"/>
  <c r="B35" i="2" s="1"/>
  <c r="D36" i="2" l="1"/>
  <c r="E36" i="2" s="1"/>
  <c r="B36" i="2" s="1"/>
  <c r="D37" i="2" l="1"/>
  <c r="E37" i="2" s="1"/>
  <c r="B37" i="2" s="1"/>
  <c r="D38" i="2" l="1"/>
  <c r="E38" i="2" l="1"/>
  <c r="B38" i="2" s="1"/>
  <c r="D39" i="2" s="1"/>
  <c r="E28" i="1"/>
  <c r="E29" i="1" l="1"/>
  <c r="E30" i="1" s="1"/>
  <c r="E31" i="1" s="1"/>
  <c r="E40" i="1" s="1"/>
  <c r="E32" i="1"/>
  <c r="E39" i="2"/>
  <c r="B39" i="2" s="1"/>
  <c r="D40" i="2" s="1"/>
  <c r="E40" i="2" s="1"/>
  <c r="B40" i="2" s="1"/>
  <c r="D41" i="2" l="1"/>
  <c r="E41" i="2" s="1"/>
  <c r="B41" i="2" s="1"/>
  <c r="D42" i="2" l="1"/>
  <c r="E42" i="2" l="1"/>
  <c r="B42" i="2" s="1"/>
  <c r="D43" i="2" s="1"/>
  <c r="E43" i="2" l="1"/>
  <c r="B43" i="2" s="1"/>
  <c r="D44" i="2" s="1"/>
  <c r="E44" i="2" s="1"/>
  <c r="B44" i="2" s="1"/>
  <c r="D45" i="2" l="1"/>
  <c r="E45" i="2" s="1"/>
  <c r="B45" i="2" s="1"/>
  <c r="D46" i="2" l="1"/>
  <c r="E46" i="2" s="1"/>
  <c r="B46" i="2" s="1"/>
  <c r="D47" i="2" l="1"/>
  <c r="E47" i="2" s="1"/>
  <c r="B47" i="2" s="1"/>
  <c r="D48" i="2" l="1"/>
  <c r="E48" i="2" s="1"/>
  <c r="B48" i="2" s="1"/>
  <c r="D49" i="2" l="1"/>
  <c r="E49" i="2" s="1"/>
  <c r="B49" i="2" s="1"/>
  <c r="D50" i="2" l="1"/>
  <c r="E50" i="2" l="1"/>
  <c r="B50" i="2" s="1"/>
  <c r="D51" i="2" s="1"/>
  <c r="F28" i="1"/>
  <c r="F29" i="1" l="1"/>
  <c r="F32" i="1"/>
  <c r="E51" i="2"/>
  <c r="B51" i="2" s="1"/>
  <c r="F30" i="1"/>
  <c r="F31" i="1" s="1"/>
  <c r="F40" i="1" s="1"/>
  <c r="D52" i="2"/>
  <c r="E52" i="2" s="1"/>
  <c r="B52" i="2" l="1"/>
  <c r="D53" i="2" s="1"/>
  <c r="E53" i="2" s="1"/>
  <c r="B53" i="2" s="1"/>
  <c r="D54" i="2" l="1"/>
  <c r="E54" i="2" l="1"/>
  <c r="B54" i="2" s="1"/>
  <c r="D55" i="2"/>
  <c r="E55" i="2" s="1"/>
  <c r="B55" i="2" s="1"/>
  <c r="D56" i="2" l="1"/>
  <c r="E56" i="2" s="1"/>
  <c r="B56" i="2" s="1"/>
  <c r="D57" i="2" l="1"/>
  <c r="E57" i="2" l="1"/>
  <c r="B57" i="2" s="1"/>
  <c r="D58" i="2"/>
  <c r="E58" i="2" s="1"/>
  <c r="B58" i="2" s="1"/>
  <c r="D59" i="2" l="1"/>
  <c r="E59" i="2" s="1"/>
  <c r="B59" i="2" s="1"/>
  <c r="D60" i="2" l="1"/>
  <c r="E60" i="2" s="1"/>
  <c r="B60" i="2" s="1"/>
  <c r="D61" i="2" l="1"/>
  <c r="E61" i="2" s="1"/>
  <c r="B61" i="2" s="1"/>
  <c r="D62" i="2" l="1"/>
  <c r="E62" i="2" l="1"/>
  <c r="B62" i="2" s="1"/>
  <c r="D63" i="2" s="1"/>
  <c r="G28" i="1"/>
  <c r="G29" i="1" l="1"/>
  <c r="G30" i="1" s="1"/>
  <c r="G32" i="1"/>
  <c r="E63" i="2"/>
  <c r="B63" i="2" s="1"/>
  <c r="D64" i="2" s="1"/>
  <c r="E64" i="2" s="1"/>
  <c r="B64" i="2" s="1"/>
  <c r="G31" i="1" l="1"/>
  <c r="G40" i="1" s="1"/>
  <c r="D65" i="2"/>
  <c r="E65" i="2" s="1"/>
  <c r="B65" i="2" s="1"/>
  <c r="D66" i="2" l="1"/>
  <c r="E66" i="2" s="1"/>
  <c r="B66" i="2" s="1"/>
  <c r="D67" i="2" l="1"/>
  <c r="E67" i="2" s="1"/>
  <c r="B67" i="2" s="1"/>
  <c r="D68" i="2" l="1"/>
  <c r="E68" i="2" s="1"/>
  <c r="B68" i="2" s="1"/>
  <c r="D69" i="2" l="1"/>
  <c r="E69" i="2" s="1"/>
  <c r="B69" i="2" s="1"/>
  <c r="D70" i="2" l="1"/>
  <c r="E70" i="2" s="1"/>
  <c r="B70" i="2" s="1"/>
  <c r="D71" i="2" l="1"/>
  <c r="E71" i="2" s="1"/>
  <c r="B71" i="2" s="1"/>
  <c r="D72" i="2" l="1"/>
  <c r="E72" i="2" s="1"/>
  <c r="B72" i="2" s="1"/>
  <c r="D73" i="2" l="1"/>
  <c r="E73" i="2" s="1"/>
  <c r="B73" i="2" s="1"/>
  <c r="D74" i="2" l="1"/>
  <c r="E74" i="2" l="1"/>
  <c r="B74" i="2" s="1"/>
  <c r="D75" i="2" s="1"/>
  <c r="H28" i="1"/>
  <c r="H29" i="1" l="1"/>
  <c r="H30" i="1" s="1"/>
  <c r="H31" i="1" s="1"/>
  <c r="H32" i="1"/>
  <c r="E75" i="2"/>
  <c r="B75" i="2" s="1"/>
  <c r="D76" i="2" s="1"/>
  <c r="E76" i="2" s="1"/>
  <c r="B76" i="2" s="1"/>
  <c r="H40" i="1" l="1"/>
  <c r="D77" i="2"/>
  <c r="E77" i="2" s="1"/>
  <c r="B77" i="2" s="1"/>
  <c r="D78" i="2" l="1"/>
  <c r="E78" i="2" s="1"/>
  <c r="B78" i="2" s="1"/>
  <c r="D79" i="2" l="1"/>
  <c r="E79" i="2" s="1"/>
  <c r="B79" i="2" s="1"/>
  <c r="D80" i="2" l="1"/>
  <c r="E80" i="2" s="1"/>
  <c r="B80" i="2" s="1"/>
  <c r="D81" i="2" l="1"/>
  <c r="E81" i="2" s="1"/>
  <c r="B81" i="2" s="1"/>
  <c r="D82" i="2" l="1"/>
  <c r="E82" i="2" s="1"/>
  <c r="B82" i="2" s="1"/>
  <c r="D83" i="2" l="1"/>
  <c r="E83" i="2" s="1"/>
  <c r="B83" i="2" s="1"/>
  <c r="D84" i="2" l="1"/>
  <c r="E84" i="2" s="1"/>
  <c r="B84" i="2" s="1"/>
  <c r="D85" i="2" l="1"/>
  <c r="E85" i="2" s="1"/>
  <c r="B85" i="2" s="1"/>
  <c r="D86" i="2" l="1"/>
  <c r="E86" i="2" l="1"/>
  <c r="B86" i="2" s="1"/>
  <c r="D87" i="2" s="1"/>
  <c r="I28" i="1"/>
  <c r="I29" i="1" l="1"/>
  <c r="I30" i="1" s="1"/>
  <c r="I31" i="1" s="1"/>
  <c r="I40" i="1" s="1"/>
  <c r="I32" i="1"/>
  <c r="E87" i="2"/>
  <c r="B87" i="2" s="1"/>
  <c r="D88" i="2" s="1"/>
  <c r="E88" i="2" s="1"/>
  <c r="B88" i="2" s="1"/>
  <c r="D89" i="2" l="1"/>
  <c r="E89" i="2" s="1"/>
  <c r="B89" i="2" s="1"/>
  <c r="D90" i="2" l="1"/>
  <c r="E90" i="2" s="1"/>
  <c r="B90" i="2" s="1"/>
  <c r="D91" i="2" l="1"/>
  <c r="E91" i="2" s="1"/>
  <c r="B91" i="2" s="1"/>
  <c r="D92" i="2" l="1"/>
  <c r="E92" i="2" s="1"/>
  <c r="B92" i="2" s="1"/>
  <c r="D93" i="2" l="1"/>
  <c r="E93" i="2" s="1"/>
  <c r="B93" i="2" s="1"/>
  <c r="D94" i="2" l="1"/>
  <c r="E94" i="2" s="1"/>
  <c r="B94" i="2" s="1"/>
  <c r="D95" i="2" l="1"/>
  <c r="E95" i="2" s="1"/>
  <c r="B95" i="2" s="1"/>
  <c r="D96" i="2" l="1"/>
  <c r="E96" i="2" s="1"/>
  <c r="B96" i="2" s="1"/>
  <c r="D97" i="2" l="1"/>
  <c r="E97" i="2" s="1"/>
  <c r="B97" i="2" s="1"/>
  <c r="D98" i="2" l="1"/>
  <c r="E98" i="2" l="1"/>
  <c r="B98" i="2" s="1"/>
  <c r="J28" i="1"/>
  <c r="D99" i="2"/>
  <c r="J29" i="1" l="1"/>
  <c r="J32" i="1"/>
  <c r="E99" i="2"/>
  <c r="B99" i="2" s="1"/>
  <c r="D100" i="2" s="1"/>
  <c r="E100" i="2" s="1"/>
  <c r="B100" i="2" s="1"/>
  <c r="J30" i="1"/>
  <c r="J31" i="1" s="1"/>
  <c r="J40" i="1" s="1"/>
  <c r="D101" i="2" l="1"/>
  <c r="E101" i="2" s="1"/>
  <c r="B101" i="2" s="1"/>
  <c r="D102" i="2" l="1"/>
  <c r="E102" i="2" s="1"/>
  <c r="B102" i="2" s="1"/>
  <c r="D103" i="2" l="1"/>
  <c r="E103" i="2" s="1"/>
  <c r="B103" i="2" s="1"/>
  <c r="D104" i="2" l="1"/>
  <c r="E104" i="2" l="1"/>
  <c r="B104" i="2" s="1"/>
  <c r="D105" i="2"/>
  <c r="E105" i="2" s="1"/>
  <c r="B105" i="2" s="1"/>
  <c r="D106" i="2" l="1"/>
  <c r="E106" i="2" s="1"/>
  <c r="B106" i="2" s="1"/>
  <c r="D107" i="2" l="1"/>
  <c r="E107" i="2" s="1"/>
  <c r="B107" i="2" s="1"/>
  <c r="D108" i="2" l="1"/>
  <c r="E108" i="2" s="1"/>
  <c r="B108" i="2" s="1"/>
  <c r="D109" i="2" l="1"/>
  <c r="E109" i="2" s="1"/>
  <c r="B109" i="2" s="1"/>
  <c r="D110" i="2" l="1"/>
  <c r="E110" i="2" l="1"/>
  <c r="B110" i="2" s="1"/>
  <c r="K28" i="1"/>
  <c r="D111" i="2"/>
  <c r="K29" i="1" l="1"/>
  <c r="K30" i="1" s="1"/>
  <c r="K31" i="1" s="1"/>
  <c r="K32" i="1"/>
  <c r="E111" i="2"/>
  <c r="B111" i="2" s="1"/>
  <c r="D112" i="2" s="1"/>
  <c r="E112" i="2" s="1"/>
  <c r="B112" i="2" s="1"/>
  <c r="K40" i="1" l="1"/>
  <c r="D113" i="2"/>
  <c r="E113" i="2" s="1"/>
  <c r="B113" i="2" s="1"/>
  <c r="D114" i="2" l="1"/>
  <c r="E114" i="2" s="1"/>
  <c r="B114" i="2" s="1"/>
  <c r="D115" i="2" l="1"/>
  <c r="E115" i="2" s="1"/>
  <c r="B115" i="2" s="1"/>
  <c r="D116" i="2" l="1"/>
  <c r="E116" i="2" s="1"/>
  <c r="B116" i="2" s="1"/>
  <c r="D117" i="2" l="1"/>
  <c r="E117" i="2" s="1"/>
  <c r="B117" i="2" s="1"/>
  <c r="D118" i="2" l="1"/>
  <c r="E118" i="2" s="1"/>
  <c r="B118" i="2" s="1"/>
  <c r="D119" i="2" l="1"/>
  <c r="E119" i="2" s="1"/>
  <c r="B119" i="2" s="1"/>
  <c r="D120" i="2" l="1"/>
  <c r="E120" i="2" s="1"/>
  <c r="B120" i="2" s="1"/>
  <c r="D121" i="2" l="1"/>
  <c r="E121" i="2" s="1"/>
  <c r="B121" i="2" s="1"/>
  <c r="D122" i="2" l="1"/>
  <c r="E122" i="2" l="1"/>
  <c r="B122" i="2" s="1"/>
  <c r="L28" i="1"/>
  <c r="D123" i="2"/>
  <c r="E123" i="2" s="1"/>
  <c r="B123" i="2" s="1"/>
  <c r="L29" i="1" l="1"/>
  <c r="L30" i="1" s="1"/>
  <c r="L31" i="1" s="1"/>
  <c r="L32" i="1"/>
  <c r="D124" i="2"/>
  <c r="E124" i="2" s="1"/>
  <c r="B124" i="2" s="1"/>
  <c r="L40" i="1" l="1"/>
  <c r="M40" i="1" s="1"/>
  <c r="D125" i="2"/>
  <c r="E125" i="2" s="1"/>
  <c r="B125" i="2" s="1"/>
  <c r="D126" i="2" l="1"/>
  <c r="E126" i="2" s="1"/>
  <c r="B126" i="2" s="1"/>
  <c r="D127" i="2" l="1"/>
  <c r="E127" i="2" s="1"/>
  <c r="B127" i="2" s="1"/>
  <c r="D128" i="2" l="1"/>
  <c r="E128" i="2" s="1"/>
  <c r="B128" i="2" s="1"/>
  <c r="D129" i="2" l="1"/>
  <c r="E129" i="2" s="1"/>
  <c r="B129" i="2" s="1"/>
  <c r="D130" i="2" l="1"/>
  <c r="E130" i="2" s="1"/>
  <c r="B130" i="2" s="1"/>
  <c r="D131" i="2" l="1"/>
  <c r="E131" i="2" s="1"/>
  <c r="B131" i="2" s="1"/>
  <c r="D132" i="2" l="1"/>
  <c r="E132" i="2" s="1"/>
  <c r="B132" i="2" s="1"/>
  <c r="D133" i="2" l="1"/>
  <c r="E133" i="2" s="1"/>
  <c r="B133" i="2" s="1"/>
  <c r="D134" i="2" l="1"/>
  <c r="E134" i="2" s="1"/>
  <c r="B134" i="2" s="1"/>
  <c r="D135" i="2" l="1"/>
  <c r="E135" i="2" s="1"/>
  <c r="B135" i="2" s="1"/>
  <c r="D136" i="2" l="1"/>
  <c r="E136" i="2" s="1"/>
  <c r="B136" i="2" s="1"/>
  <c r="D137" i="2" l="1"/>
  <c r="E137" i="2" s="1"/>
  <c r="B137" i="2" s="1"/>
  <c r="D138" i="2" l="1"/>
  <c r="E138" i="2" s="1"/>
  <c r="B138" i="2" s="1"/>
  <c r="D139" i="2" l="1"/>
  <c r="E139" i="2" s="1"/>
  <c r="B139" i="2" s="1"/>
  <c r="D140" i="2" l="1"/>
  <c r="E140" i="2" s="1"/>
  <c r="B140" i="2" s="1"/>
  <c r="D141" i="2" l="1"/>
  <c r="E141" i="2" s="1"/>
  <c r="B141" i="2" s="1"/>
  <c r="D142" i="2" l="1"/>
  <c r="E142" i="2" s="1"/>
  <c r="B142" i="2" s="1"/>
  <c r="D143" i="2" l="1"/>
  <c r="E143" i="2" s="1"/>
  <c r="B143" i="2" s="1"/>
  <c r="D144" i="2" l="1"/>
  <c r="E144" i="2" s="1"/>
  <c r="B144" i="2" s="1"/>
  <c r="D145" i="2" l="1"/>
  <c r="E145" i="2" s="1"/>
  <c r="B145" i="2" s="1"/>
  <c r="D146" i="2" l="1"/>
  <c r="E146" i="2" s="1"/>
  <c r="B146" i="2" s="1"/>
  <c r="D147" i="2" l="1"/>
  <c r="E147" i="2" s="1"/>
  <c r="B147" i="2" s="1"/>
  <c r="D148" i="2" l="1"/>
  <c r="E148" i="2" s="1"/>
  <c r="B148" i="2" s="1"/>
  <c r="D149" i="2" l="1"/>
  <c r="E149" i="2" s="1"/>
  <c r="B149" i="2" s="1"/>
  <c r="D150" i="2" l="1"/>
  <c r="E150" i="2" s="1"/>
  <c r="B150" i="2" s="1"/>
  <c r="D151" i="2" l="1"/>
  <c r="E151" i="2" s="1"/>
  <c r="B151" i="2" s="1"/>
  <c r="D152" i="2" l="1"/>
  <c r="E152" i="2" s="1"/>
  <c r="B152" i="2" s="1"/>
  <c r="D153" i="2" l="1"/>
  <c r="E153" i="2" s="1"/>
  <c r="B153" i="2" s="1"/>
  <c r="D154" i="2" l="1"/>
  <c r="E154" i="2" s="1"/>
  <c r="B154" i="2" s="1"/>
  <c r="D155" i="2" l="1"/>
  <c r="E155" i="2" s="1"/>
  <c r="B155" i="2" s="1"/>
  <c r="D156" i="2" l="1"/>
  <c r="E156" i="2" s="1"/>
  <c r="B156" i="2" s="1"/>
  <c r="D157" i="2" l="1"/>
  <c r="E157" i="2" s="1"/>
  <c r="B157" i="2" s="1"/>
  <c r="D158" i="2" l="1"/>
  <c r="E158" i="2" s="1"/>
  <c r="B158" i="2" s="1"/>
  <c r="D159" i="2" l="1"/>
  <c r="E159" i="2" s="1"/>
  <c r="B159" i="2" s="1"/>
  <c r="D160" i="2" l="1"/>
  <c r="E160" i="2" s="1"/>
  <c r="B160" i="2" s="1"/>
  <c r="D161" i="2" l="1"/>
  <c r="E161" i="2" s="1"/>
  <c r="B161" i="2" s="1"/>
  <c r="D162" i="2" l="1"/>
  <c r="E162" i="2" s="1"/>
  <c r="B162" i="2" s="1"/>
  <c r="D163" i="2" l="1"/>
  <c r="E163" i="2" s="1"/>
  <c r="B163" i="2" s="1"/>
  <c r="D164" i="2" l="1"/>
  <c r="E164" i="2" s="1"/>
  <c r="B164" i="2" s="1"/>
  <c r="D165" i="2" l="1"/>
  <c r="E165" i="2" s="1"/>
  <c r="B165" i="2" s="1"/>
  <c r="D166" i="2" l="1"/>
  <c r="E166" i="2" s="1"/>
  <c r="B166" i="2" s="1"/>
  <c r="D167" i="2" l="1"/>
  <c r="E167" i="2" s="1"/>
  <c r="B167" i="2" s="1"/>
  <c r="D168" i="2" l="1"/>
  <c r="E168" i="2" s="1"/>
  <c r="B168" i="2" s="1"/>
  <c r="D169" i="2" l="1"/>
  <c r="E169" i="2" s="1"/>
  <c r="B169" i="2" s="1"/>
  <c r="D170" i="2" l="1"/>
  <c r="E170" i="2" s="1"/>
  <c r="B170" i="2" s="1"/>
  <c r="D171" i="2" l="1"/>
  <c r="E171" i="2" s="1"/>
  <c r="B171" i="2" s="1"/>
  <c r="D172" i="2" l="1"/>
  <c r="E172" i="2" s="1"/>
  <c r="B172" i="2" s="1"/>
  <c r="D173" i="2" l="1"/>
  <c r="E173" i="2" s="1"/>
  <c r="B173" i="2" s="1"/>
  <c r="D174" i="2" l="1"/>
  <c r="E174" i="2" s="1"/>
  <c r="B174" i="2" s="1"/>
  <c r="D175" i="2" l="1"/>
  <c r="E175" i="2" s="1"/>
  <c r="B175" i="2" s="1"/>
  <c r="D176" i="2" l="1"/>
  <c r="E176" i="2" s="1"/>
  <c r="B176" i="2" s="1"/>
  <c r="D177" i="2" l="1"/>
  <c r="E177" i="2" s="1"/>
  <c r="B177" i="2" s="1"/>
  <c r="D178" i="2" l="1"/>
  <c r="E178" i="2" s="1"/>
  <c r="B178" i="2" s="1"/>
  <c r="D179" i="2" l="1"/>
  <c r="E179" i="2" s="1"/>
  <c r="B179" i="2" s="1"/>
  <c r="D180" i="2" l="1"/>
  <c r="E180" i="2" s="1"/>
  <c r="B180" i="2" s="1"/>
  <c r="D181" i="2" l="1"/>
  <c r="E181" i="2" s="1"/>
  <c r="B181" i="2" s="1"/>
  <c r="D182" i="2" l="1"/>
  <c r="E182" i="2" s="1"/>
  <c r="B182" i="2" s="1"/>
</calcChain>
</file>

<file path=xl/sharedStrings.xml><?xml version="1.0" encoding="utf-8"?>
<sst xmlns="http://schemas.openxmlformats.org/spreadsheetml/2006/main" count="65" uniqueCount="56">
  <si>
    <t>Asking Price</t>
  </si>
  <si>
    <t>Cap Rate</t>
  </si>
  <si>
    <t>Current NOI</t>
  </si>
  <si>
    <t>Holding Period</t>
  </si>
  <si>
    <t>NOI Growth</t>
  </si>
  <si>
    <t>Discount Rate</t>
  </si>
  <si>
    <t>Terminal Cap</t>
  </si>
  <si>
    <t>SqFt</t>
  </si>
  <si>
    <t>Lease Rate</t>
  </si>
  <si>
    <t>psf</t>
  </si>
  <si>
    <t>yr</t>
  </si>
  <si>
    <t>Property Info</t>
  </si>
  <si>
    <t>Loan Info</t>
  </si>
  <si>
    <t>LTV</t>
  </si>
  <si>
    <t>Int. Rate</t>
  </si>
  <si>
    <t>Term</t>
  </si>
  <si>
    <t>Balloon PMT</t>
  </si>
  <si>
    <t>Total Mtg</t>
  </si>
  <si>
    <t>Monthly PMT</t>
  </si>
  <si>
    <t>Annual DS</t>
  </si>
  <si>
    <t>Prepayment Penalty</t>
  </si>
  <si>
    <t>Tax Info</t>
  </si>
  <si>
    <t>Income Tax</t>
  </si>
  <si>
    <t>Depreciation Recovery</t>
  </si>
  <si>
    <t>Assessed Valuation</t>
  </si>
  <si>
    <t>Improvements</t>
  </si>
  <si>
    <t>Imp. Share</t>
  </si>
  <si>
    <t>Dep. Basis</t>
  </si>
  <si>
    <t>Annual Depreciation</t>
  </si>
  <si>
    <t>Capital Gains</t>
  </si>
  <si>
    <t>Equity CF:</t>
  </si>
  <si>
    <t>Year</t>
  </si>
  <si>
    <t>Purchase</t>
  </si>
  <si>
    <t>Loan Proceeds</t>
  </si>
  <si>
    <t>NOI</t>
  </si>
  <si>
    <t>Annual Debt</t>
  </si>
  <si>
    <t>Sale Proceeds</t>
  </si>
  <si>
    <t>Total Equity CF:</t>
  </si>
  <si>
    <t>IRR</t>
  </si>
  <si>
    <t>After Tax CF:</t>
  </si>
  <si>
    <t>Depreciation Allowance</t>
  </si>
  <si>
    <t>Interest Expense</t>
  </si>
  <si>
    <t>Taxable Income</t>
  </si>
  <si>
    <t>Taxes Due</t>
  </si>
  <si>
    <t>ATCF from Op.</t>
  </si>
  <si>
    <t>Month</t>
  </si>
  <si>
    <t>Balance</t>
  </si>
  <si>
    <t>Total PMT</t>
  </si>
  <si>
    <t xml:space="preserve"> Interest</t>
  </si>
  <si>
    <t>Principal</t>
  </si>
  <si>
    <t>Dep. Recovery Tax</t>
  </si>
  <si>
    <t>Capital Gains Tax</t>
  </si>
  <si>
    <t>Total ATCF:</t>
  </si>
  <si>
    <t>Principal Paid</t>
  </si>
  <si>
    <t>5 Y T Bill Rate</t>
  </si>
  <si>
    <t>Spread for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</si>
</sst>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6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44" fontId="0" fillId="0" borderId="0" xfId="1" applyFont="1"/>
    <xf numFmtId="2" fontId="0" fillId="0" borderId="0" xfId="1" applyNumberFormat="1" applyFont="1"/>
    <xf numFmtId="10" fontId="0" fillId="0" borderId="0" xfId="2" applyNumberFormat="1" applyFont="1"/>
    <xf numFmtId="0" fontId="0" fillId="0" borderId="0" xfId="1" applyNumberFormat="1" applyFont="1"/>
    <xf numFmtId="9" fontId="0" fillId="0" borderId="0" xfId="0" applyNumberFormat="1"/>
    <xf numFmtId="0" fontId="2" fillId="0" borderId="1" xfId="0" applyFont="1" applyBorder="1" applyAlignment="1">
      <alignment horizontal="left"/>
    </xf>
    <xf numFmtId="0" fontId="0" fillId="0" borderId="1" xfId="0" applyBorder="1"/>
    <xf numFmtId="0" fontId="2" fillId="0" borderId="1" xfId="0" applyFont="1" applyBorder="1"/>
    <xf numFmtId="0" fontId="2" fillId="0" borderId="0" xfId="0" applyFont="1"/>
    <xf numFmtId="0" fontId="2" fillId="0" borderId="1" xfId="0" applyFont="1" applyBorder="1"/>
    <xf numFmtId="10" fontId="0" fillId="0" borderId="0" xfId="0" applyNumberFormat="1"/>
    <xf numFmtId="44" fontId="0" fillId="0" borderId="0" xfId="0" applyNumberFormat="1"/>
    <xf numFmtId="8" fontId="0" fillId="0" borderId="0" xfId="0" applyNumberFormat="1"/>
    <xf numFmtId="8" fontId="0" fillId="0" borderId="1" xfId="0" applyNumberFormat="1" applyBorder="1"/>
    <xf numFmtId="44" fontId="0" fillId="0" borderId="1" xfId="0" applyNumberFormat="1" applyBorder="1"/>
    <xf numFmtId="0" fontId="3" fillId="0" borderId="0" xfId="0" applyFont="1"/>
    <xf numFmtId="0" fontId="0" fillId="0" borderId="0" xfId="0" applyFill="1" applyBorder="1"/>
    <xf numFmtId="0" fontId="2" fillId="0" borderId="0" xfId="0" applyFont="1" applyFill="1" applyBorder="1"/>
    <xf numFmtId="10" fontId="2" fillId="2" borderId="0" xfId="0" applyNumberFormat="1" applyFont="1" applyFill="1" applyAlignment="1">
      <alignment horizontal="right"/>
    </xf>
    <xf numFmtId="0" fontId="3" fillId="0" borderId="1" xfId="0" applyFont="1" applyBorder="1"/>
    <xf numFmtId="44" fontId="2" fillId="0" borderId="0" xfId="0" applyNumberFormat="1" applyFont="1"/>
    <xf numFmtId="44" fontId="0" fillId="0" borderId="1" xfId="1" applyFont="1" applyBorder="1"/>
    <xf numFmtId="0" fontId="0" fillId="0" borderId="0" xfId="0" applyFont="1" applyFill="1" applyBorder="1"/>
    <xf numFmtId="0" fontId="0" fillId="0" borderId="0" xfId="0" applyFont="1"/>
    <xf numFmtId="0" fontId="3" fillId="0" borderId="1" xfId="0" applyFont="1" applyFill="1" applyBorder="1" applyAlignment="1">
      <alignment horizontal="center"/>
    </xf>
    <xf numFmtId="10" fontId="2" fillId="2" borderId="0" xfId="0" applyNumberFormat="1" applyFont="1" applyFill="1"/>
    <xf numFmtId="44" fontId="0" fillId="0" borderId="0" xfId="0" applyNumberFormat="1" applyFont="1"/>
    <xf numFmtId="44" fontId="2" fillId="0" borderId="0" xfId="1" applyFont="1"/>
    <xf numFmtId="0" fontId="0" fillId="0" borderId="2" xfId="0" applyFont="1" applyBorder="1"/>
    <xf numFmtId="0" fontId="0" fillId="0" borderId="2" xfId="0" applyBorder="1"/>
    <xf numFmtId="44" fontId="0" fillId="0" borderId="2" xfId="0" applyNumberFormat="1" applyBorder="1"/>
    <xf numFmtId="0" fontId="3" fillId="0" borderId="2" xfId="0" applyFont="1" applyBorder="1" applyAlignment="1">
      <alignment horizontal="center"/>
    </xf>
    <xf numFmtId="0" fontId="0" fillId="0" borderId="0" xfId="0" applyBorder="1"/>
    <xf numFmtId="9" fontId="0" fillId="0" borderId="0" xfId="0" applyNumberFormat="1" applyBorder="1"/>
    <xf numFmtId="8" fontId="0" fillId="0" borderId="0" xfId="0" applyNumberFormat="1" applyBorder="1"/>
    <xf numFmtId="166" fontId="0" fillId="0" borderId="0" xfId="0" applyNumberFormat="1" applyBorder="1"/>
    <xf numFmtId="0" fontId="0" fillId="0" borderId="1" xfId="0" applyFill="1" applyBorder="1"/>
    <xf numFmtId="166" fontId="0" fillId="0" borderId="1" xfId="0" applyNumberForma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8635A-BCC9-4038-8819-A915A4EC7385}">
  <dimension ref="A1:M40"/>
  <sheetViews>
    <sheetView tabSelected="1" workbookViewId="0">
      <selection activeCell="I51" sqref="I51"/>
    </sheetView>
  </sheetViews>
  <sheetFormatPr defaultRowHeight="15" x14ac:dyDescent="0.25"/>
  <cols>
    <col min="1" max="1" width="22.28515625" bestFit="1" customWidth="1"/>
    <col min="2" max="13" width="16.7109375" customWidth="1"/>
  </cols>
  <sheetData>
    <row r="1" spans="1:13" x14ac:dyDescent="0.25">
      <c r="A1" s="6" t="s">
        <v>11</v>
      </c>
      <c r="B1" s="6"/>
      <c r="D1" s="8" t="s">
        <v>12</v>
      </c>
      <c r="E1" s="8"/>
      <c r="G1" s="10" t="s">
        <v>21</v>
      </c>
      <c r="H1" s="7"/>
    </row>
    <row r="2" spans="1:13" x14ac:dyDescent="0.25">
      <c r="A2" t="s">
        <v>0</v>
      </c>
      <c r="B2" s="1">
        <v>2200000</v>
      </c>
      <c r="D2" t="s">
        <v>13</v>
      </c>
      <c r="E2" s="5">
        <v>0.6</v>
      </c>
      <c r="G2" t="s">
        <v>29</v>
      </c>
      <c r="H2" s="5">
        <v>0.2</v>
      </c>
    </row>
    <row r="3" spans="1:13" x14ac:dyDescent="0.25">
      <c r="A3" t="s">
        <v>7</v>
      </c>
      <c r="B3" s="2">
        <v>9274</v>
      </c>
      <c r="D3" t="s">
        <v>14</v>
      </c>
      <c r="E3" s="11">
        <v>6.9150000000000003E-2</v>
      </c>
      <c r="G3" t="s">
        <v>22</v>
      </c>
      <c r="H3" s="11">
        <v>0.25850000000000001</v>
      </c>
    </row>
    <row r="4" spans="1:13" x14ac:dyDescent="0.25">
      <c r="A4" t="s">
        <v>8</v>
      </c>
      <c r="B4" s="1">
        <v>17.5</v>
      </c>
      <c r="C4" t="s">
        <v>9</v>
      </c>
      <c r="D4" t="s">
        <v>15</v>
      </c>
      <c r="E4">
        <v>15</v>
      </c>
      <c r="G4" t="s">
        <v>23</v>
      </c>
      <c r="H4" s="5">
        <v>0.25</v>
      </c>
    </row>
    <row r="5" spans="1:13" x14ac:dyDescent="0.25">
      <c r="A5" t="s">
        <v>2</v>
      </c>
      <c r="B5" s="1">
        <f>B4*B3</f>
        <v>162295</v>
      </c>
      <c r="D5" t="s">
        <v>16</v>
      </c>
      <c r="E5" s="1">
        <v>450000</v>
      </c>
      <c r="G5" t="s">
        <v>24</v>
      </c>
      <c r="H5" s="1">
        <v>1096200</v>
      </c>
    </row>
    <row r="6" spans="1:13" x14ac:dyDescent="0.25">
      <c r="A6" t="s">
        <v>1</v>
      </c>
      <c r="B6" s="3">
        <f>B5/B2</f>
        <v>7.3770454545454542E-2</v>
      </c>
      <c r="D6" t="s">
        <v>17</v>
      </c>
      <c r="E6" s="12">
        <f>E2*B2</f>
        <v>1320000</v>
      </c>
      <c r="G6" t="s">
        <v>25</v>
      </c>
      <c r="H6" s="1">
        <v>13300</v>
      </c>
    </row>
    <row r="7" spans="1:13" x14ac:dyDescent="0.25">
      <c r="A7" t="s">
        <v>3</v>
      </c>
      <c r="B7" s="4">
        <v>10</v>
      </c>
      <c r="C7" t="s">
        <v>10</v>
      </c>
      <c r="D7" t="s">
        <v>18</v>
      </c>
      <c r="E7" s="13">
        <f>PMT(E3/12, E4*12,-E6, E5,0)</f>
        <v>10371.645681048054</v>
      </c>
      <c r="G7" t="s">
        <v>26</v>
      </c>
      <c r="H7" s="3">
        <f>H6/H5</f>
        <v>1.2132822477650063E-2</v>
      </c>
    </row>
    <row r="8" spans="1:13" x14ac:dyDescent="0.25">
      <c r="A8" t="s">
        <v>4</v>
      </c>
      <c r="B8" s="5">
        <v>0.03</v>
      </c>
      <c r="D8" t="s">
        <v>19</v>
      </c>
      <c r="E8" s="13">
        <f>E7*12</f>
        <v>124459.74817257666</v>
      </c>
      <c r="G8" t="s">
        <v>27</v>
      </c>
      <c r="H8" s="12">
        <f>H7*B2</f>
        <v>26692.209450830138</v>
      </c>
    </row>
    <row r="9" spans="1:13" x14ac:dyDescent="0.25">
      <c r="A9" t="s">
        <v>5</v>
      </c>
      <c r="B9" s="5">
        <v>0.1</v>
      </c>
      <c r="D9" t="s">
        <v>20</v>
      </c>
      <c r="E9" s="5">
        <v>0.01</v>
      </c>
      <c r="G9" s="7" t="s">
        <v>28</v>
      </c>
      <c r="H9" s="15">
        <f>H8/39</f>
        <v>684.41562694436254</v>
      </c>
    </row>
    <row r="10" spans="1:13" x14ac:dyDescent="0.25">
      <c r="A10" s="33" t="s">
        <v>6</v>
      </c>
      <c r="B10" s="34">
        <f>B9-B8</f>
        <v>7.0000000000000007E-2</v>
      </c>
      <c r="D10" s="7" t="str">
        <f>_xlfn.CONCAT("Balance @ Year ", B7)</f>
        <v>Balance @ Year 10</v>
      </c>
      <c r="E10" s="14">
        <f>FV(E3/12,B7*12, E7, -E6, 0)</f>
        <v>843627.5219679845</v>
      </c>
    </row>
    <row r="11" spans="1:13" x14ac:dyDescent="0.25">
      <c r="A11" s="17" t="s">
        <v>54</v>
      </c>
      <c r="B11" s="36">
        <v>4.3999999999999997E-2</v>
      </c>
      <c r="D11" s="33"/>
      <c r="E11" s="35"/>
    </row>
    <row r="12" spans="1:13" x14ac:dyDescent="0.25">
      <c r="A12" s="37" t="s">
        <v>55</v>
      </c>
      <c r="B12" s="38">
        <f>B9-B11</f>
        <v>5.6000000000000008E-2</v>
      </c>
      <c r="D12" s="33"/>
      <c r="E12" s="35"/>
    </row>
    <row r="14" spans="1:13" x14ac:dyDescent="0.25">
      <c r="A14" s="16" t="s">
        <v>30</v>
      </c>
    </row>
    <row r="15" spans="1:13" x14ac:dyDescent="0.25">
      <c r="A15" s="10" t="s">
        <v>31</v>
      </c>
      <c r="B15" s="10">
        <v>0</v>
      </c>
      <c r="C15" s="10">
        <v>1</v>
      </c>
      <c r="D15" s="10">
        <v>2</v>
      </c>
      <c r="E15" s="10">
        <v>3</v>
      </c>
      <c r="F15" s="10">
        <v>4</v>
      </c>
      <c r="G15" s="10">
        <v>5</v>
      </c>
      <c r="H15" s="10">
        <v>6</v>
      </c>
      <c r="I15" s="10">
        <v>7</v>
      </c>
      <c r="J15" s="10">
        <v>8</v>
      </c>
      <c r="K15" s="10">
        <v>9</v>
      </c>
      <c r="L15" s="10">
        <v>10</v>
      </c>
      <c r="M15" s="10">
        <v>11</v>
      </c>
    </row>
    <row r="16" spans="1:13" x14ac:dyDescent="0.25">
      <c r="A16" t="s">
        <v>32</v>
      </c>
      <c r="B16" s="12">
        <f>-B2</f>
        <v>-2200000</v>
      </c>
    </row>
    <row r="17" spans="1:13" x14ac:dyDescent="0.25">
      <c r="A17" t="s">
        <v>33</v>
      </c>
      <c r="B17" s="12">
        <f>E6</f>
        <v>1320000</v>
      </c>
    </row>
    <row r="18" spans="1:13" x14ac:dyDescent="0.25">
      <c r="A18" t="s">
        <v>34</v>
      </c>
      <c r="C18" s="12">
        <f>B5</f>
        <v>162295</v>
      </c>
      <c r="D18" s="12">
        <f>C18*(1+$B$8)</f>
        <v>167163.85</v>
      </c>
      <c r="E18" s="12">
        <f t="shared" ref="E18:M18" si="0">D18*(1+$B$8)</f>
        <v>172178.76550000001</v>
      </c>
      <c r="F18" s="12">
        <f t="shared" si="0"/>
        <v>177344.12846500002</v>
      </c>
      <c r="G18" s="12">
        <f t="shared" si="0"/>
        <v>182664.45231895003</v>
      </c>
      <c r="H18" s="12">
        <f t="shared" si="0"/>
        <v>188144.38588851853</v>
      </c>
      <c r="I18" s="12">
        <f t="shared" si="0"/>
        <v>193788.71746517409</v>
      </c>
      <c r="J18" s="12">
        <f t="shared" si="0"/>
        <v>199602.37898912933</v>
      </c>
      <c r="K18" s="12">
        <f t="shared" si="0"/>
        <v>205590.45035880321</v>
      </c>
      <c r="L18" s="12">
        <f t="shared" si="0"/>
        <v>211758.1638695673</v>
      </c>
      <c r="M18" s="12">
        <f t="shared" si="0"/>
        <v>218110.90878565432</v>
      </c>
    </row>
    <row r="19" spans="1:13" x14ac:dyDescent="0.25">
      <c r="A19" t="s">
        <v>35</v>
      </c>
      <c r="C19" s="1">
        <f>-$E$8</f>
        <v>-124459.74817257666</v>
      </c>
      <c r="D19" s="1">
        <f t="shared" ref="D19:L19" si="1">-$E$8</f>
        <v>-124459.74817257666</v>
      </c>
      <c r="E19" s="1">
        <f t="shared" si="1"/>
        <v>-124459.74817257666</v>
      </c>
      <c r="F19" s="1">
        <f t="shared" si="1"/>
        <v>-124459.74817257666</v>
      </c>
      <c r="G19" s="1">
        <f t="shared" si="1"/>
        <v>-124459.74817257666</v>
      </c>
      <c r="H19" s="1">
        <f t="shared" si="1"/>
        <v>-124459.74817257666</v>
      </c>
      <c r="I19" s="1">
        <f t="shared" si="1"/>
        <v>-124459.74817257666</v>
      </c>
      <c r="J19" s="1">
        <f t="shared" si="1"/>
        <v>-124459.74817257666</v>
      </c>
      <c r="K19" s="1">
        <f t="shared" si="1"/>
        <v>-124459.74817257666</v>
      </c>
      <c r="L19" s="1">
        <f t="shared" si="1"/>
        <v>-124459.74817257666</v>
      </c>
    </row>
    <row r="20" spans="1:13" x14ac:dyDescent="0.25">
      <c r="A20" t="s">
        <v>36</v>
      </c>
      <c r="C20" s="1"/>
      <c r="D20" s="1"/>
      <c r="E20" s="1"/>
      <c r="F20" s="1"/>
      <c r="G20" s="1"/>
      <c r="H20" s="1"/>
      <c r="I20" s="1"/>
      <c r="J20" s="1"/>
      <c r="K20" s="1"/>
      <c r="L20" s="1">
        <f>M18/B10</f>
        <v>3115870.1255093473</v>
      </c>
    </row>
    <row r="21" spans="1:13" x14ac:dyDescent="0.25">
      <c r="A21" t="s">
        <v>16</v>
      </c>
      <c r="C21" s="1"/>
      <c r="D21" s="1"/>
      <c r="E21" s="1"/>
      <c r="F21" s="1"/>
      <c r="G21" s="1"/>
      <c r="H21" s="1"/>
      <c r="I21" s="1"/>
      <c r="J21" s="1"/>
      <c r="K21" s="1"/>
      <c r="L21" s="1">
        <f>-E10</f>
        <v>-843627.5219679845</v>
      </c>
    </row>
    <row r="22" spans="1:13" x14ac:dyDescent="0.25">
      <c r="A22" s="7" t="s">
        <v>20</v>
      </c>
      <c r="B22" s="7"/>
      <c r="C22" s="22"/>
      <c r="D22" s="22"/>
      <c r="E22" s="22"/>
      <c r="F22" s="22"/>
      <c r="G22" s="22"/>
      <c r="H22" s="22"/>
      <c r="I22" s="22"/>
      <c r="J22" s="22"/>
      <c r="K22" s="22"/>
      <c r="L22" s="22">
        <f>E9*L21</f>
        <v>-8436.2752196798447</v>
      </c>
      <c r="M22" s="25" t="s">
        <v>38</v>
      </c>
    </row>
    <row r="23" spans="1:13" x14ac:dyDescent="0.25">
      <c r="A23" s="18" t="s">
        <v>37</v>
      </c>
      <c r="B23" s="12">
        <f>SUM(B16:B22)</f>
        <v>-880000</v>
      </c>
      <c r="C23" s="12">
        <f t="shared" ref="C23:L23" si="2">SUM(C16:C22)</f>
        <v>37835.251827423344</v>
      </c>
      <c r="D23" s="12">
        <f t="shared" si="2"/>
        <v>42704.10182742335</v>
      </c>
      <c r="E23" s="12">
        <f t="shared" si="2"/>
        <v>47719.017327423353</v>
      </c>
      <c r="F23" s="12">
        <f t="shared" si="2"/>
        <v>52884.380292423361</v>
      </c>
      <c r="G23" s="12">
        <f t="shared" si="2"/>
        <v>58204.704146373377</v>
      </c>
      <c r="H23" s="12">
        <f t="shared" si="2"/>
        <v>63684.637715941877</v>
      </c>
      <c r="I23" s="12">
        <f t="shared" si="2"/>
        <v>69328.969292597438</v>
      </c>
      <c r="J23" s="12">
        <f t="shared" si="2"/>
        <v>75142.630816552672</v>
      </c>
      <c r="K23" s="12">
        <f t="shared" si="2"/>
        <v>81130.702186226554</v>
      </c>
      <c r="L23" s="12">
        <f t="shared" si="2"/>
        <v>2351104.7440186739</v>
      </c>
      <c r="M23" s="19">
        <f>IRR(B23:L23)</f>
        <v>0.14334352460362587</v>
      </c>
    </row>
    <row r="25" spans="1:13" x14ac:dyDescent="0.25">
      <c r="A25" s="20" t="s">
        <v>39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3" x14ac:dyDescent="0.25">
      <c r="A26" t="s">
        <v>34</v>
      </c>
      <c r="C26" s="12">
        <f>C18</f>
        <v>162295</v>
      </c>
      <c r="D26" s="12">
        <f t="shared" ref="D26:L26" si="3">D18</f>
        <v>167163.85</v>
      </c>
      <c r="E26" s="12">
        <f t="shared" si="3"/>
        <v>172178.76550000001</v>
      </c>
      <c r="F26" s="12">
        <f t="shared" si="3"/>
        <v>177344.12846500002</v>
      </c>
      <c r="G26" s="12">
        <f t="shared" si="3"/>
        <v>182664.45231895003</v>
      </c>
      <c r="H26" s="12">
        <f t="shared" si="3"/>
        <v>188144.38588851853</v>
      </c>
      <c r="I26" s="12">
        <f t="shared" si="3"/>
        <v>193788.71746517409</v>
      </c>
      <c r="J26" s="12">
        <f t="shared" si="3"/>
        <v>199602.37898912933</v>
      </c>
      <c r="K26" s="12">
        <f t="shared" si="3"/>
        <v>205590.45035880321</v>
      </c>
      <c r="L26" s="12">
        <f t="shared" si="3"/>
        <v>211758.1638695673</v>
      </c>
    </row>
    <row r="27" spans="1:13" x14ac:dyDescent="0.25">
      <c r="A27" t="s">
        <v>40</v>
      </c>
      <c r="C27" s="12">
        <f>-$H$9</f>
        <v>-684.41562694436254</v>
      </c>
      <c r="D27" s="12">
        <f t="shared" ref="D27:L27" si="4">-$H$9</f>
        <v>-684.41562694436254</v>
      </c>
      <c r="E27" s="12">
        <f t="shared" si="4"/>
        <v>-684.41562694436254</v>
      </c>
      <c r="F27" s="12">
        <f t="shared" si="4"/>
        <v>-684.41562694436254</v>
      </c>
      <c r="G27" s="12">
        <f t="shared" si="4"/>
        <v>-684.41562694436254</v>
      </c>
      <c r="H27" s="12">
        <f t="shared" si="4"/>
        <v>-684.41562694436254</v>
      </c>
      <c r="I27" s="12">
        <f t="shared" si="4"/>
        <v>-684.41562694436254</v>
      </c>
      <c r="J27" s="12">
        <f t="shared" si="4"/>
        <v>-684.41562694436254</v>
      </c>
      <c r="K27" s="12">
        <f t="shared" si="4"/>
        <v>-684.41562694436254</v>
      </c>
      <c r="L27" s="12">
        <f t="shared" si="4"/>
        <v>-684.41562694436254</v>
      </c>
    </row>
    <row r="28" spans="1:13" x14ac:dyDescent="0.25">
      <c r="A28" s="7" t="s">
        <v>41</v>
      </c>
      <c r="B28" s="7"/>
      <c r="C28" s="15">
        <f>-SUM('Loan Amortization Table'!D3:D14)</f>
        <v>-90205.88110414402</v>
      </c>
      <c r="D28" s="15">
        <f>-SUM('Loan Amortization Table'!D15:D26)</f>
        <v>-87760.693770427388</v>
      </c>
      <c r="E28" s="15">
        <f>-SUM('Loan Amortization Table'!D27:D38)</f>
        <v>-85140.958521141874</v>
      </c>
      <c r="F28" s="15">
        <f>-SUM('Loan Amortization Table'!D39:D50)</f>
        <v>-82334.215380559122</v>
      </c>
      <c r="G28" s="15">
        <f>-SUM('Loan Amortization Table'!D51:D62)</f>
        <v>-79327.114926665192</v>
      </c>
      <c r="H28" s="15">
        <f>-SUM('Loan Amortization Table'!D63:D74)</f>
        <v>-76105.354798685876</v>
      </c>
      <c r="I28" s="15">
        <f>-SUM('Loan Amortization Table'!D75:D86)</f>
        <v>-72653.611672247716</v>
      </c>
      <c r="J28" s="15">
        <f>-SUM('Loan Amortization Table'!D87:D98)</f>
        <v>-68955.468378635807</v>
      </c>
      <c r="K28" s="15">
        <f>-SUM('Loan Amortization Table'!D99:D110)</f>
        <v>-64993.335821512599</v>
      </c>
      <c r="L28" s="15">
        <f>-SUM('Loan Amortization Table'!D111:D122)</f>
        <v>-60748.369319718877</v>
      </c>
    </row>
    <row r="29" spans="1:13" x14ac:dyDescent="0.25">
      <c r="A29" s="9" t="s">
        <v>42</v>
      </c>
      <c r="B29" s="9"/>
      <c r="C29" s="21">
        <f>SUM(C26:C28)</f>
        <v>71404.703268911617</v>
      </c>
      <c r="D29" s="21">
        <f t="shared" ref="D29:L29" si="5">SUM(D26:D28)</f>
        <v>78718.740602628255</v>
      </c>
      <c r="E29" s="21">
        <f t="shared" si="5"/>
        <v>86353.391351913771</v>
      </c>
      <c r="F29" s="21">
        <f t="shared" si="5"/>
        <v>94325.497457496531</v>
      </c>
      <c r="G29" s="21">
        <f t="shared" si="5"/>
        <v>102652.92176534048</v>
      </c>
      <c r="H29" s="21">
        <f t="shared" si="5"/>
        <v>111354.61546288829</v>
      </c>
      <c r="I29" s="21">
        <f t="shared" si="5"/>
        <v>120450.69016598201</v>
      </c>
      <c r="J29" s="21">
        <f t="shared" si="5"/>
        <v>129962.49498354916</v>
      </c>
      <c r="K29" s="21">
        <f t="shared" si="5"/>
        <v>139912.69891034625</v>
      </c>
      <c r="L29" s="21">
        <f t="shared" si="5"/>
        <v>150325.37892290406</v>
      </c>
    </row>
    <row r="30" spans="1:13" x14ac:dyDescent="0.25">
      <c r="A30" s="7" t="s">
        <v>43</v>
      </c>
      <c r="B30" s="7"/>
      <c r="C30" s="22">
        <f>IF(C29&gt;0, C29*-$H$3,0)</f>
        <v>-18458.115795013655</v>
      </c>
      <c r="D30" s="22">
        <f t="shared" ref="D30:L30" si="6">IF(D29&gt;0, D29*-$H$3,0)</f>
        <v>-20348.794445779404</v>
      </c>
      <c r="E30" s="22">
        <f t="shared" si="6"/>
        <v>-22322.351664469712</v>
      </c>
      <c r="F30" s="22">
        <f t="shared" si="6"/>
        <v>-24383.141092762853</v>
      </c>
      <c r="G30" s="22">
        <f t="shared" si="6"/>
        <v>-26535.780276340513</v>
      </c>
      <c r="H30" s="22">
        <f t="shared" si="6"/>
        <v>-28785.168097156624</v>
      </c>
      <c r="I30" s="22">
        <f t="shared" si="6"/>
        <v>-31136.503407906352</v>
      </c>
      <c r="J30" s="22">
        <f t="shared" si="6"/>
        <v>-33595.304953247462</v>
      </c>
      <c r="K30" s="22">
        <f t="shared" si="6"/>
        <v>-36167.432668324509</v>
      </c>
      <c r="L30" s="22">
        <f t="shared" si="6"/>
        <v>-38859.110451570697</v>
      </c>
    </row>
    <row r="31" spans="1:13" x14ac:dyDescent="0.25">
      <c r="A31" s="9" t="s">
        <v>44</v>
      </c>
      <c r="C31" s="21">
        <f>SUM(C29:C30)</f>
        <v>52946.587473897962</v>
      </c>
      <c r="D31" s="21">
        <f t="shared" ref="D31:L31" si="7">SUM(D29:D30)</f>
        <v>58369.946156848848</v>
      </c>
      <c r="E31" s="21">
        <f t="shared" si="7"/>
        <v>64031.039687444063</v>
      </c>
      <c r="F31" s="21">
        <f t="shared" si="7"/>
        <v>69942.356364733685</v>
      </c>
      <c r="G31" s="21">
        <f t="shared" si="7"/>
        <v>76117.141488999972</v>
      </c>
      <c r="H31" s="21">
        <f t="shared" si="7"/>
        <v>82569.44736573167</v>
      </c>
      <c r="I31" s="21">
        <f t="shared" si="7"/>
        <v>89314.186758075666</v>
      </c>
      <c r="J31" s="21">
        <f t="shared" si="7"/>
        <v>96367.190030301688</v>
      </c>
      <c r="K31" s="21">
        <f t="shared" si="7"/>
        <v>103745.26624202175</v>
      </c>
      <c r="L31" s="21">
        <f t="shared" si="7"/>
        <v>111466.26847133336</v>
      </c>
    </row>
    <row r="32" spans="1:13" x14ac:dyDescent="0.25">
      <c r="A32" s="24" t="s">
        <v>53</v>
      </c>
      <c r="C32" s="27">
        <f>C19-C28</f>
        <v>-34253.867068432635</v>
      </c>
      <c r="D32" s="27">
        <f t="shared" ref="D32:L32" si="8">D19-D28</f>
        <v>-36699.054402149268</v>
      </c>
      <c r="E32" s="27">
        <f t="shared" si="8"/>
        <v>-39318.789651434781</v>
      </c>
      <c r="F32" s="27">
        <f t="shared" si="8"/>
        <v>-42125.532792017533</v>
      </c>
      <c r="G32" s="27">
        <f t="shared" si="8"/>
        <v>-45132.633245911464</v>
      </c>
      <c r="H32" s="27">
        <f t="shared" si="8"/>
        <v>-48354.39337389078</v>
      </c>
      <c r="I32" s="27">
        <f t="shared" si="8"/>
        <v>-51806.136500328939</v>
      </c>
      <c r="J32" s="27">
        <f t="shared" si="8"/>
        <v>-55504.279793940848</v>
      </c>
      <c r="K32" s="27">
        <f t="shared" si="8"/>
        <v>-59466.412351064057</v>
      </c>
      <c r="L32" s="27">
        <f t="shared" si="8"/>
        <v>-63711.378852857779</v>
      </c>
    </row>
    <row r="33" spans="1:13" x14ac:dyDescent="0.25">
      <c r="A33" s="23" t="s">
        <v>32</v>
      </c>
      <c r="B33" s="12">
        <f>B16</f>
        <v>-2200000</v>
      </c>
    </row>
    <row r="34" spans="1:13" x14ac:dyDescent="0.25">
      <c r="A34" s="24" t="s">
        <v>33</v>
      </c>
      <c r="B34" s="12">
        <f>B17</f>
        <v>1320000</v>
      </c>
    </row>
    <row r="35" spans="1:13" x14ac:dyDescent="0.25">
      <c r="A35" s="23" t="s">
        <v>36</v>
      </c>
      <c r="L35" s="12">
        <f>L20</f>
        <v>3115870.1255093473</v>
      </c>
    </row>
    <row r="36" spans="1:13" x14ac:dyDescent="0.25">
      <c r="A36" s="24" t="s">
        <v>16</v>
      </c>
      <c r="L36" s="1">
        <f>L21</f>
        <v>-843627.5219679845</v>
      </c>
    </row>
    <row r="37" spans="1:13" x14ac:dyDescent="0.25">
      <c r="A37" s="24" t="s">
        <v>20</v>
      </c>
      <c r="L37" s="1">
        <f>L22</f>
        <v>-8436.2752196798447</v>
      </c>
    </row>
    <row r="38" spans="1:13" x14ac:dyDescent="0.25">
      <c r="A38" s="23" t="s">
        <v>50</v>
      </c>
      <c r="L38" s="12">
        <f>$H$4*SUM(C27:L27)</f>
        <v>-1711.0390673609068</v>
      </c>
    </row>
    <row r="39" spans="1:13" ht="15.75" thickBot="1" x14ac:dyDescent="0.3">
      <c r="A39" s="29" t="s">
        <v>51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1">
        <f>-$H$2*(B33+L35)</f>
        <v>-183174.02510186948</v>
      </c>
      <c r="M39" s="32" t="s">
        <v>38</v>
      </c>
    </row>
    <row r="40" spans="1:13" ht="15.75" thickTop="1" x14ac:dyDescent="0.25">
      <c r="A40" s="18" t="s">
        <v>52</v>
      </c>
      <c r="B40" s="28">
        <f>SUM(B31:B39)</f>
        <v>-880000</v>
      </c>
      <c r="C40" s="28">
        <f t="shared" ref="C40:L40" si="9">SUM(C31:C39)</f>
        <v>18692.720405465327</v>
      </c>
      <c r="D40" s="28">
        <f t="shared" si="9"/>
        <v>21670.89175469958</v>
      </c>
      <c r="E40" s="28">
        <f t="shared" si="9"/>
        <v>24712.250036009282</v>
      </c>
      <c r="F40" s="28">
        <f t="shared" si="9"/>
        <v>27816.823572716152</v>
      </c>
      <c r="G40" s="28">
        <f t="shared" si="9"/>
        <v>30984.508243088509</v>
      </c>
      <c r="H40" s="28">
        <f t="shared" si="9"/>
        <v>34215.05399184089</v>
      </c>
      <c r="I40" s="28">
        <f t="shared" si="9"/>
        <v>37508.050257746727</v>
      </c>
      <c r="J40" s="28">
        <f t="shared" si="9"/>
        <v>40862.91023636084</v>
      </c>
      <c r="K40" s="28">
        <f t="shared" si="9"/>
        <v>44278.853890957696</v>
      </c>
      <c r="L40" s="28">
        <f t="shared" si="9"/>
        <v>2126676.1537709278</v>
      </c>
      <c r="M40" s="26">
        <f>IRR(B40:L40)</f>
        <v>0.11403684609220499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76517-C9B9-4E60-A624-F07B9B346AFE}">
  <dimension ref="A1:E182"/>
  <sheetViews>
    <sheetView topLeftCell="A88" workbookViewId="0">
      <selection activeCell="H14" sqref="H14"/>
    </sheetView>
  </sheetViews>
  <sheetFormatPr defaultRowHeight="15" x14ac:dyDescent="0.25"/>
  <cols>
    <col min="2" max="2" width="14.28515625" bestFit="1" customWidth="1"/>
    <col min="3" max="3" width="10.85546875" bestFit="1" customWidth="1"/>
    <col min="4" max="4" width="10.5703125" bestFit="1" customWidth="1"/>
    <col min="5" max="5" width="9.85546875" bestFit="1" customWidth="1"/>
  </cols>
  <sheetData>
    <row r="1" spans="1:5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25">
      <c r="A2">
        <v>0</v>
      </c>
      <c r="B2" s="12">
        <f>'Cash Flow Valuation'!E6</f>
        <v>1320000</v>
      </c>
    </row>
    <row r="3" spans="1:5" x14ac:dyDescent="0.25">
      <c r="A3">
        <v>1</v>
      </c>
      <c r="B3" s="12">
        <f>B2-E3</f>
        <v>1317234.854318952</v>
      </c>
      <c r="C3" s="13">
        <f>'Cash Flow Valuation'!$E$7</f>
        <v>10371.645681048054</v>
      </c>
      <c r="D3" s="12">
        <f>B2*('Cash Flow Valuation'!$E$3/12)</f>
        <v>7606.5</v>
      </c>
      <c r="E3" s="13">
        <f>C3-D3</f>
        <v>2765.145681048054</v>
      </c>
    </row>
    <row r="4" spans="1:5" x14ac:dyDescent="0.25">
      <c r="A4">
        <v>2</v>
      </c>
      <c r="B4" s="12">
        <f t="shared" ref="B4:B67" si="0">B3-E4</f>
        <v>1314453.7744859168</v>
      </c>
      <c r="C4" s="13">
        <f>'Cash Flow Valuation'!$E$7</f>
        <v>10371.645681048054</v>
      </c>
      <c r="D4" s="12">
        <f>B3*('Cash Flow Valuation'!$E$3/12)</f>
        <v>7590.5658480129614</v>
      </c>
      <c r="E4" s="13">
        <f t="shared" ref="E4:E67" si="1">C4-D4</f>
        <v>2781.0798330350926</v>
      </c>
    </row>
    <row r="5" spans="1:5" x14ac:dyDescent="0.25">
      <c r="A5">
        <v>3</v>
      </c>
      <c r="B5" s="12">
        <f t="shared" si="0"/>
        <v>1311656.6686803438</v>
      </c>
      <c r="C5" s="13">
        <f>'Cash Flow Valuation'!$E$7</f>
        <v>10371.645681048054</v>
      </c>
      <c r="D5" s="12">
        <f>B4*('Cash Flow Valuation'!$E$3/12)</f>
        <v>7574.5398754750959</v>
      </c>
      <c r="E5" s="13">
        <f t="shared" si="1"/>
        <v>2797.1058055729582</v>
      </c>
    </row>
    <row r="6" spans="1:5" x14ac:dyDescent="0.25">
      <c r="A6">
        <v>4</v>
      </c>
      <c r="B6" s="12">
        <f t="shared" si="0"/>
        <v>1308843.4445525662</v>
      </c>
      <c r="C6" s="13">
        <f>'Cash Flow Valuation'!$E$7</f>
        <v>10371.645681048054</v>
      </c>
      <c r="D6" s="12">
        <f>B5*('Cash Flow Valuation'!$E$3/12)</f>
        <v>7558.4215532704811</v>
      </c>
      <c r="E6" s="13">
        <f t="shared" si="1"/>
        <v>2813.2241277775729</v>
      </c>
    </row>
    <row r="7" spans="1:5" x14ac:dyDescent="0.25">
      <c r="A7">
        <v>5</v>
      </c>
      <c r="B7" s="12">
        <f t="shared" si="0"/>
        <v>1306014.0092207522</v>
      </c>
      <c r="C7" s="13">
        <f>'Cash Flow Valuation'!$E$7</f>
        <v>10371.645681048054</v>
      </c>
      <c r="D7" s="12">
        <f>B6*('Cash Flow Valuation'!$E$3/12)</f>
        <v>7542.210349234163</v>
      </c>
      <c r="E7" s="13">
        <f t="shared" si="1"/>
        <v>2829.435331813891</v>
      </c>
    </row>
    <row r="8" spans="1:5" x14ac:dyDescent="0.25">
      <c r="A8">
        <v>6</v>
      </c>
      <c r="B8" s="12">
        <f t="shared" si="0"/>
        <v>1303168.2692678387</v>
      </c>
      <c r="C8" s="13">
        <f>'Cash Flow Valuation'!$E$7</f>
        <v>10371.645681048054</v>
      </c>
      <c r="D8" s="12">
        <f>B7*('Cash Flow Valuation'!$E$3/12)</f>
        <v>7525.9057281345849</v>
      </c>
      <c r="E8" s="13">
        <f t="shared" si="1"/>
        <v>2845.7399529134691</v>
      </c>
    </row>
    <row r="9" spans="1:5" x14ac:dyDescent="0.25">
      <c r="A9">
        <v>7</v>
      </c>
      <c r="B9" s="12">
        <f t="shared" si="0"/>
        <v>1300306.1307384465</v>
      </c>
      <c r="C9" s="13">
        <f>'Cash Flow Valuation'!$E$7</f>
        <v>10371.645681048054</v>
      </c>
      <c r="D9" s="12">
        <f>B8*('Cash Flow Valuation'!$E$3/12)</f>
        <v>7509.507151655921</v>
      </c>
      <c r="E9" s="13">
        <f t="shared" si="1"/>
        <v>2862.138529392133</v>
      </c>
    </row>
    <row r="10" spans="1:5" x14ac:dyDescent="0.25">
      <c r="A10">
        <v>8</v>
      </c>
      <c r="B10" s="12">
        <f t="shared" si="0"/>
        <v>1297427.4991357788</v>
      </c>
      <c r="C10" s="13">
        <f>'Cash Flow Valuation'!$E$7</f>
        <v>10371.645681048054</v>
      </c>
      <c r="D10" s="12">
        <f>B9*('Cash Flow Valuation'!$E$3/12)</f>
        <v>7493.0140783802981</v>
      </c>
      <c r="E10" s="13">
        <f t="shared" si="1"/>
        <v>2878.6316026677559</v>
      </c>
    </row>
    <row r="11" spans="1:5" x14ac:dyDescent="0.25">
      <c r="A11">
        <v>9</v>
      </c>
      <c r="B11" s="12">
        <f t="shared" si="0"/>
        <v>1294532.2794185006</v>
      </c>
      <c r="C11" s="13">
        <f>'Cash Flow Valuation'!$E$7</f>
        <v>10371.645681048054</v>
      </c>
      <c r="D11" s="12">
        <f>B10*('Cash Flow Valuation'!$E$3/12)</f>
        <v>7476.4259637699251</v>
      </c>
      <c r="E11" s="13">
        <f t="shared" si="1"/>
        <v>2895.2197172781289</v>
      </c>
    </row>
    <row r="12" spans="1:5" x14ac:dyDescent="0.25">
      <c r="A12">
        <v>10</v>
      </c>
      <c r="B12" s="12">
        <f t="shared" si="0"/>
        <v>1291620.3759976018</v>
      </c>
      <c r="C12" s="13">
        <f>'Cash Flow Valuation'!$E$7</f>
        <v>10371.645681048054</v>
      </c>
      <c r="D12" s="12">
        <f>B11*('Cash Flow Valuation'!$E$3/12)</f>
        <v>7459.7422601491098</v>
      </c>
      <c r="E12" s="13">
        <f t="shared" si="1"/>
        <v>2911.9034208989442</v>
      </c>
    </row>
    <row r="13" spans="1:5" x14ac:dyDescent="0.25">
      <c r="A13">
        <v>11</v>
      </c>
      <c r="B13" s="12">
        <f t="shared" si="0"/>
        <v>1288691.6927332398</v>
      </c>
      <c r="C13" s="13">
        <f>'Cash Flow Valuation'!$E$7</f>
        <v>10371.645681048054</v>
      </c>
      <c r="D13" s="12">
        <f>B12*('Cash Flow Valuation'!$E$3/12)</f>
        <v>7442.9624166861804</v>
      </c>
      <c r="E13" s="13">
        <f t="shared" si="1"/>
        <v>2928.6832643618736</v>
      </c>
    </row>
    <row r="14" spans="1:5" x14ac:dyDescent="0.25">
      <c r="A14">
        <v>12</v>
      </c>
      <c r="B14" s="12">
        <f t="shared" si="0"/>
        <v>1285746.132931567</v>
      </c>
      <c r="C14" s="13">
        <f>'Cash Flow Valuation'!$E$7</f>
        <v>10371.645681048054</v>
      </c>
      <c r="D14" s="12">
        <f>B13*('Cash Flow Valuation'!$E$3/12)</f>
        <v>7426.085879375295</v>
      </c>
      <c r="E14" s="13">
        <f t="shared" si="1"/>
        <v>2945.559801672759</v>
      </c>
    </row>
    <row r="15" spans="1:5" x14ac:dyDescent="0.25">
      <c r="A15">
        <v>13</v>
      </c>
      <c r="B15" s="12">
        <f t="shared" si="0"/>
        <v>1282783.5993415371</v>
      </c>
      <c r="C15" s="13">
        <f>'Cash Flow Valuation'!$E$7</f>
        <v>10371.645681048054</v>
      </c>
      <c r="D15" s="12">
        <f>B14*('Cash Flow Valuation'!$E$3/12)</f>
        <v>7409.1120910181553</v>
      </c>
      <c r="E15" s="13">
        <f t="shared" si="1"/>
        <v>2962.5335900298987</v>
      </c>
    </row>
    <row r="16" spans="1:5" x14ac:dyDescent="0.25">
      <c r="A16">
        <v>14</v>
      </c>
      <c r="B16" s="12">
        <f t="shared" si="0"/>
        <v>1279803.9941516947</v>
      </c>
      <c r="C16" s="13">
        <f>'Cash Flow Valuation'!$E$7</f>
        <v>10371.645681048054</v>
      </c>
      <c r="D16" s="12">
        <f>B15*('Cash Flow Valuation'!$E$3/12)</f>
        <v>7392.0404912056083</v>
      </c>
      <c r="E16" s="13">
        <f t="shared" si="1"/>
        <v>2979.6051898424457</v>
      </c>
    </row>
    <row r="17" spans="1:5" x14ac:dyDescent="0.25">
      <c r="A17">
        <v>15</v>
      </c>
      <c r="B17" s="12">
        <f t="shared" si="0"/>
        <v>1276807.2189869457</v>
      </c>
      <c r="C17" s="13">
        <f>'Cash Flow Valuation'!$E$7</f>
        <v>10371.645681048054</v>
      </c>
      <c r="D17" s="12">
        <f>B16*('Cash Flow Valuation'!$E$3/12)</f>
        <v>7374.8705162991409</v>
      </c>
      <c r="E17" s="13">
        <f t="shared" si="1"/>
        <v>2996.7751647489131</v>
      </c>
    </row>
    <row r="18" spans="1:5" x14ac:dyDescent="0.25">
      <c r="A18">
        <v>16</v>
      </c>
      <c r="B18" s="12">
        <f t="shared" si="0"/>
        <v>1273793.1749053099</v>
      </c>
      <c r="C18" s="13">
        <f>'Cash Flow Valuation'!$E$7</f>
        <v>10371.645681048054</v>
      </c>
      <c r="D18" s="12">
        <f>B17*('Cash Flow Valuation'!$E$3/12)</f>
        <v>7357.6015994122745</v>
      </c>
      <c r="E18" s="13">
        <f t="shared" si="1"/>
        <v>3014.0440816357795</v>
      </c>
    </row>
    <row r="19" spans="1:5" x14ac:dyDescent="0.25">
      <c r="A19">
        <v>17</v>
      </c>
      <c r="B19" s="12">
        <f t="shared" si="0"/>
        <v>1270761.7623946536</v>
      </c>
      <c r="C19" s="13">
        <f>'Cash Flow Valuation'!$E$7</f>
        <v>10371.645681048054</v>
      </c>
      <c r="D19" s="12">
        <f>B18*('Cash Flow Valuation'!$E$3/12)</f>
        <v>7340.2331703918489</v>
      </c>
      <c r="E19" s="13">
        <f t="shared" si="1"/>
        <v>3031.4125106562051</v>
      </c>
    </row>
    <row r="20" spans="1:5" x14ac:dyDescent="0.25">
      <c r="A20">
        <v>18</v>
      </c>
      <c r="B20" s="12">
        <f t="shared" si="0"/>
        <v>1267712.8813694047</v>
      </c>
      <c r="C20" s="13">
        <f>'Cash Flow Valuation'!$E$7</f>
        <v>10371.645681048054</v>
      </c>
      <c r="D20" s="12">
        <f>B19*('Cash Flow Valuation'!$E$3/12)</f>
        <v>7322.764655799192</v>
      </c>
      <c r="E20" s="13">
        <f t="shared" si="1"/>
        <v>3048.881025248862</v>
      </c>
    </row>
    <row r="21" spans="1:5" x14ac:dyDescent="0.25">
      <c r="A21">
        <v>19</v>
      </c>
      <c r="B21" s="12">
        <f t="shared" si="0"/>
        <v>1264646.4311672479</v>
      </c>
      <c r="C21" s="13">
        <f>'Cash Flow Valuation'!$E$7</f>
        <v>10371.645681048054</v>
      </c>
      <c r="D21" s="12">
        <f>B20*('Cash Flow Valuation'!$E$3/12)</f>
        <v>7305.1954788911953</v>
      </c>
      <c r="E21" s="13">
        <f t="shared" si="1"/>
        <v>3066.4502021568587</v>
      </c>
    </row>
    <row r="22" spans="1:5" x14ac:dyDescent="0.25">
      <c r="A22">
        <v>20</v>
      </c>
      <c r="B22" s="12">
        <f t="shared" si="0"/>
        <v>1261562.3105458012</v>
      </c>
      <c r="C22" s="13">
        <f>'Cash Flow Valuation'!$E$7</f>
        <v>10371.645681048054</v>
      </c>
      <c r="D22" s="12">
        <f>B21*('Cash Flow Valuation'!$E$3/12)</f>
        <v>7287.5250596012665</v>
      </c>
      <c r="E22" s="13">
        <f t="shared" si="1"/>
        <v>3084.1206214467875</v>
      </c>
    </row>
    <row r="23" spans="1:5" x14ac:dyDescent="0.25">
      <c r="A23">
        <v>21</v>
      </c>
      <c r="B23" s="12">
        <f t="shared" si="0"/>
        <v>1258460.4176792733</v>
      </c>
      <c r="C23" s="13">
        <f>'Cash Flow Valuation'!$E$7</f>
        <v>10371.645681048054</v>
      </c>
      <c r="D23" s="12">
        <f>B22*('Cash Flow Valuation'!$E$3/12)</f>
        <v>7269.7528145201795</v>
      </c>
      <c r="E23" s="13">
        <f t="shared" si="1"/>
        <v>3101.8928665278745</v>
      </c>
    </row>
    <row r="24" spans="1:5" x14ac:dyDescent="0.25">
      <c r="A24">
        <v>22</v>
      </c>
      <c r="B24" s="12">
        <f t="shared" si="0"/>
        <v>1255340.6501551021</v>
      </c>
      <c r="C24" s="13">
        <f>'Cash Flow Valuation'!$E$7</f>
        <v>10371.645681048054</v>
      </c>
      <c r="D24" s="12">
        <f>B23*('Cash Flow Valuation'!$E$3/12)</f>
        <v>7251.8781568768127</v>
      </c>
      <c r="E24" s="13">
        <f t="shared" si="1"/>
        <v>3119.7675241712413</v>
      </c>
    </row>
    <row r="25" spans="1:5" x14ac:dyDescent="0.25">
      <c r="A25">
        <v>23</v>
      </c>
      <c r="B25" s="12">
        <f t="shared" si="0"/>
        <v>1252202.9049705728</v>
      </c>
      <c r="C25" s="13">
        <f>'Cash Flow Valuation'!$E$7</f>
        <v>10371.645681048054</v>
      </c>
      <c r="D25" s="12">
        <f>B24*('Cash Flow Valuation'!$E$3/12)</f>
        <v>7233.900496518776</v>
      </c>
      <c r="E25" s="13">
        <f t="shared" si="1"/>
        <v>3137.745184529278</v>
      </c>
    </row>
    <row r="26" spans="1:5" x14ac:dyDescent="0.25">
      <c r="A26">
        <v>24</v>
      </c>
      <c r="B26" s="12">
        <f t="shared" si="0"/>
        <v>1249047.0785294177</v>
      </c>
      <c r="C26" s="13">
        <f>'Cash Flow Valuation'!$E$7</f>
        <v>10371.645681048054</v>
      </c>
      <c r="D26" s="12">
        <f>B25*('Cash Flow Valuation'!$E$3/12)</f>
        <v>7215.8192398929259</v>
      </c>
      <c r="E26" s="13">
        <f t="shared" si="1"/>
        <v>3155.8264411551281</v>
      </c>
    </row>
    <row r="27" spans="1:5" x14ac:dyDescent="0.25">
      <c r="A27">
        <v>25</v>
      </c>
      <c r="B27" s="12">
        <f t="shared" si="0"/>
        <v>1245873.0666383954</v>
      </c>
      <c r="C27" s="13">
        <f>'Cash Flow Valuation'!$E$7</f>
        <v>10371.645681048054</v>
      </c>
      <c r="D27" s="12">
        <f>B26*('Cash Flow Valuation'!$E$3/12)</f>
        <v>7197.6337900257704</v>
      </c>
      <c r="E27" s="13">
        <f t="shared" si="1"/>
        <v>3174.0118910222836</v>
      </c>
    </row>
    <row r="28" spans="1:5" x14ac:dyDescent="0.25">
      <c r="A28">
        <v>26</v>
      </c>
      <c r="B28" s="12">
        <f t="shared" si="0"/>
        <v>1242680.7645038511</v>
      </c>
      <c r="C28" s="13">
        <f>'Cash Flow Valuation'!$E$7</f>
        <v>10371.645681048054</v>
      </c>
      <c r="D28" s="12">
        <f>B27*('Cash Flow Valuation'!$E$3/12)</f>
        <v>7179.3435465037537</v>
      </c>
      <c r="E28" s="13">
        <f t="shared" si="1"/>
        <v>3192.3021345443003</v>
      </c>
    </row>
    <row r="29" spans="1:5" x14ac:dyDescent="0.25">
      <c r="A29">
        <v>27</v>
      </c>
      <c r="B29" s="12">
        <f t="shared" si="0"/>
        <v>1239470.0667282564</v>
      </c>
      <c r="C29" s="13">
        <f>'Cash Flow Valuation'!$E$7</f>
        <v>10371.645681048054</v>
      </c>
      <c r="D29" s="12">
        <f>B28*('Cash Flow Valuation'!$E$3/12)</f>
        <v>7160.9479054534422</v>
      </c>
      <c r="E29" s="13">
        <f t="shared" si="1"/>
        <v>3210.6977755946118</v>
      </c>
    </row>
    <row r="30" spans="1:5" x14ac:dyDescent="0.25">
      <c r="A30">
        <v>28</v>
      </c>
      <c r="B30" s="12">
        <f t="shared" si="0"/>
        <v>1236240.86730673</v>
      </c>
      <c r="C30" s="13">
        <f>'Cash Flow Valuation'!$E$7</f>
        <v>10371.645681048054</v>
      </c>
      <c r="D30" s="12">
        <f>B29*('Cash Flow Valuation'!$E$3/12)</f>
        <v>7142.4462595215782</v>
      </c>
      <c r="E30" s="13">
        <f t="shared" si="1"/>
        <v>3229.1994215264758</v>
      </c>
    </row>
    <row r="31" spans="1:5" x14ac:dyDescent="0.25">
      <c r="A31">
        <v>29</v>
      </c>
      <c r="B31" s="12">
        <f t="shared" si="0"/>
        <v>1232993.0596235369</v>
      </c>
      <c r="C31" s="13">
        <f>'Cash Flow Valuation'!$E$7</f>
        <v>10371.645681048054</v>
      </c>
      <c r="D31" s="12">
        <f>B30*('Cash Flow Valuation'!$E$3/12)</f>
        <v>7123.837997855032</v>
      </c>
      <c r="E31" s="13">
        <f t="shared" si="1"/>
        <v>3247.8076831930221</v>
      </c>
    </row>
    <row r="32" spans="1:5" x14ac:dyDescent="0.25">
      <c r="A32">
        <v>30</v>
      </c>
      <c r="B32" s="12">
        <f t="shared" si="0"/>
        <v>1229726.5364485695</v>
      </c>
      <c r="C32" s="13">
        <f>'Cash Flow Valuation'!$E$7</f>
        <v>10371.645681048054</v>
      </c>
      <c r="D32" s="12">
        <f>B31*('Cash Flow Valuation'!$E$3/12)</f>
        <v>7105.1225060806319</v>
      </c>
      <c r="E32" s="13">
        <f t="shared" si="1"/>
        <v>3266.5231749674222</v>
      </c>
    </row>
    <row r="33" spans="1:5" x14ac:dyDescent="0.25">
      <c r="A33">
        <v>31</v>
      </c>
      <c r="B33" s="12">
        <f t="shared" si="0"/>
        <v>1226441.1899338064</v>
      </c>
      <c r="C33" s="13">
        <f>'Cash Flow Valuation'!$E$7</f>
        <v>10371.645681048054</v>
      </c>
      <c r="D33" s="12">
        <f>B32*('Cash Flow Valuation'!$E$3/12)</f>
        <v>7086.2991662848817</v>
      </c>
      <c r="E33" s="13">
        <f t="shared" si="1"/>
        <v>3285.3465147631723</v>
      </c>
    </row>
    <row r="34" spans="1:5" x14ac:dyDescent="0.25">
      <c r="A34">
        <v>32</v>
      </c>
      <c r="B34" s="12">
        <f t="shared" si="0"/>
        <v>1223136.9116097519</v>
      </c>
      <c r="C34" s="13">
        <f>'Cash Flow Valuation'!$E$7</f>
        <v>10371.645681048054</v>
      </c>
      <c r="D34" s="12">
        <f>B33*('Cash Flow Valuation'!$E$3/12)</f>
        <v>7067.36735699356</v>
      </c>
      <c r="E34" s="13">
        <f t="shared" si="1"/>
        <v>3304.2783240544941</v>
      </c>
    </row>
    <row r="35" spans="1:5" x14ac:dyDescent="0.25">
      <c r="A35">
        <v>33</v>
      </c>
      <c r="B35" s="12">
        <f t="shared" si="0"/>
        <v>1219813.592381855</v>
      </c>
      <c r="C35" s="13">
        <f>'Cash Flow Valuation'!$E$7</f>
        <v>10371.645681048054</v>
      </c>
      <c r="D35" s="12">
        <f>B34*('Cash Flow Valuation'!$E$3/12)</f>
        <v>7048.3264531511959</v>
      </c>
      <c r="E35" s="13">
        <f t="shared" si="1"/>
        <v>3323.3192278968581</v>
      </c>
    </row>
    <row r="36" spans="1:5" x14ac:dyDescent="0.25">
      <c r="A36">
        <v>34</v>
      </c>
      <c r="B36" s="12">
        <f t="shared" si="0"/>
        <v>1216471.1225269074</v>
      </c>
      <c r="C36" s="13">
        <f>'Cash Flow Valuation'!$E$7</f>
        <v>10371.645681048054</v>
      </c>
      <c r="D36" s="12">
        <f>B35*('Cash Flow Valuation'!$E$3/12)</f>
        <v>7029.1758261004397</v>
      </c>
      <c r="E36" s="13">
        <f t="shared" si="1"/>
        <v>3342.4698549476143</v>
      </c>
    </row>
    <row r="37" spans="1:5" x14ac:dyDescent="0.25">
      <c r="A37">
        <v>35</v>
      </c>
      <c r="B37" s="12">
        <f t="shared" si="0"/>
        <v>1213109.3916894207</v>
      </c>
      <c r="C37" s="13">
        <f>'Cash Flow Valuation'!$E$7</f>
        <v>10371.645681048054</v>
      </c>
      <c r="D37" s="12">
        <f>B36*('Cash Flow Valuation'!$E$3/12)</f>
        <v>7009.9148435613042</v>
      </c>
      <c r="E37" s="13">
        <f t="shared" si="1"/>
        <v>3361.7308374867498</v>
      </c>
    </row>
    <row r="38" spans="1:5" x14ac:dyDescent="0.25">
      <c r="A38">
        <v>36</v>
      </c>
      <c r="B38" s="12">
        <f t="shared" si="0"/>
        <v>1209728.2888779829</v>
      </c>
      <c r="C38" s="13">
        <f>'Cash Flow Valuation'!$E$7</f>
        <v>10371.645681048054</v>
      </c>
      <c r="D38" s="12">
        <f>B37*('Cash Flow Valuation'!$E$3/12)</f>
        <v>6990.5428696102872</v>
      </c>
      <c r="E38" s="13">
        <f t="shared" si="1"/>
        <v>3381.1028114377668</v>
      </c>
    </row>
    <row r="39" spans="1:5" x14ac:dyDescent="0.25">
      <c r="A39">
        <v>37</v>
      </c>
      <c r="B39" s="12">
        <f t="shared" si="0"/>
        <v>1206327.7024615943</v>
      </c>
      <c r="C39" s="13">
        <f>'Cash Flow Valuation'!$E$7</f>
        <v>10371.645681048054</v>
      </c>
      <c r="D39" s="12">
        <f>B38*('Cash Flow Valuation'!$E$3/12)</f>
        <v>6971.0592646593768</v>
      </c>
      <c r="E39" s="13">
        <f t="shared" si="1"/>
        <v>3400.5864163886772</v>
      </c>
    </row>
    <row r="40" spans="1:5" x14ac:dyDescent="0.25">
      <c r="A40">
        <v>38</v>
      </c>
      <c r="B40" s="12">
        <f t="shared" si="0"/>
        <v>1202907.520165981</v>
      </c>
      <c r="C40" s="13">
        <f>'Cash Flow Valuation'!$E$7</f>
        <v>10371.645681048054</v>
      </c>
      <c r="D40" s="12">
        <f>B39*('Cash Flow Valuation'!$E$3/12)</f>
        <v>6951.4633854349368</v>
      </c>
      <c r="E40" s="13">
        <f t="shared" si="1"/>
        <v>3420.1822956131173</v>
      </c>
    </row>
    <row r="41" spans="1:5" x14ac:dyDescent="0.25">
      <c r="A41">
        <v>39</v>
      </c>
      <c r="B41" s="12">
        <f t="shared" si="0"/>
        <v>1199467.6290698894</v>
      </c>
      <c r="C41" s="13">
        <f>'Cash Flow Valuation'!$E$7</f>
        <v>10371.645681048054</v>
      </c>
      <c r="D41" s="12">
        <f>B40*('Cash Flow Valuation'!$E$3/12)</f>
        <v>6931.7545849564658</v>
      </c>
      <c r="E41" s="13">
        <f t="shared" si="1"/>
        <v>3439.8910960915882</v>
      </c>
    </row>
    <row r="42" spans="1:5" x14ac:dyDescent="0.25">
      <c r="A42">
        <v>40</v>
      </c>
      <c r="B42" s="12">
        <f t="shared" si="0"/>
        <v>1196007.9156013567</v>
      </c>
      <c r="C42" s="13">
        <f>'Cash Flow Valuation'!$E$7</f>
        <v>10371.645681048054</v>
      </c>
      <c r="D42" s="12">
        <f>B41*('Cash Flow Valuation'!$E$3/12)</f>
        <v>6911.9322125152385</v>
      </c>
      <c r="E42" s="13">
        <f t="shared" si="1"/>
        <v>3459.7134685328156</v>
      </c>
    </row>
    <row r="43" spans="1:5" x14ac:dyDescent="0.25">
      <c r="A43">
        <v>41</v>
      </c>
      <c r="B43" s="12">
        <f t="shared" si="0"/>
        <v>1192528.2655339614</v>
      </c>
      <c r="C43" s="13">
        <f>'Cash Flow Valuation'!$E$7</f>
        <v>10371.645681048054</v>
      </c>
      <c r="D43" s="12">
        <f>B42*('Cash Flow Valuation'!$E$3/12)</f>
        <v>6891.9956136528181</v>
      </c>
      <c r="E43" s="13">
        <f t="shared" si="1"/>
        <v>3479.650067395236</v>
      </c>
    </row>
    <row r="44" spans="1:5" x14ac:dyDescent="0.25">
      <c r="A44">
        <v>42</v>
      </c>
      <c r="B44" s="12">
        <f t="shared" si="0"/>
        <v>1189028.5639830527</v>
      </c>
      <c r="C44" s="13">
        <f>'Cash Flow Valuation'!$E$7</f>
        <v>10371.645681048054</v>
      </c>
      <c r="D44" s="12">
        <f>B43*('Cash Flow Valuation'!$E$3/12)</f>
        <v>6871.9441301394527</v>
      </c>
      <c r="E44" s="13">
        <f t="shared" si="1"/>
        <v>3499.7015509086013</v>
      </c>
    </row>
    <row r="45" spans="1:5" x14ac:dyDescent="0.25">
      <c r="A45">
        <v>43</v>
      </c>
      <c r="B45" s="12">
        <f t="shared" si="0"/>
        <v>1185508.695401957</v>
      </c>
      <c r="C45" s="13">
        <f>'Cash Flow Valuation'!$E$7</f>
        <v>10371.645681048054</v>
      </c>
      <c r="D45" s="12">
        <f>B44*('Cash Flow Valuation'!$E$3/12)</f>
        <v>6851.7770999523418</v>
      </c>
      <c r="E45" s="13">
        <f t="shared" si="1"/>
        <v>3519.8685810957122</v>
      </c>
    </row>
    <row r="46" spans="1:5" x14ac:dyDescent="0.25">
      <c r="A46">
        <v>44</v>
      </c>
      <c r="B46" s="12">
        <f t="shared" si="0"/>
        <v>1181968.5435781628</v>
      </c>
      <c r="C46" s="13">
        <f>'Cash Flow Valuation'!$E$7</f>
        <v>10371.645681048054</v>
      </c>
      <c r="D46" s="12">
        <f>B45*('Cash Flow Valuation'!$E$3/12)</f>
        <v>6831.4938572537776</v>
      </c>
      <c r="E46" s="13">
        <f t="shared" si="1"/>
        <v>3540.1518237942764</v>
      </c>
    </row>
    <row r="47" spans="1:5" x14ac:dyDescent="0.25">
      <c r="A47">
        <v>45</v>
      </c>
      <c r="B47" s="12">
        <f t="shared" si="0"/>
        <v>1178407.9916294839</v>
      </c>
      <c r="C47" s="13">
        <f>'Cash Flow Valuation'!$E$7</f>
        <v>10371.645681048054</v>
      </c>
      <c r="D47" s="12">
        <f>B46*('Cash Flow Valuation'!$E$3/12)</f>
        <v>6811.0937323691633</v>
      </c>
      <c r="E47" s="13">
        <f t="shared" si="1"/>
        <v>3560.5519486788908</v>
      </c>
    </row>
    <row r="48" spans="1:5" x14ac:dyDescent="0.25">
      <c r="A48">
        <v>46</v>
      </c>
      <c r="B48" s="12">
        <f t="shared" si="0"/>
        <v>1174826.9220002007</v>
      </c>
      <c r="C48" s="13">
        <f>'Cash Flow Valuation'!$E$7</f>
        <v>10371.645681048054</v>
      </c>
      <c r="D48" s="12">
        <f>B47*('Cash Flow Valuation'!$E$3/12)</f>
        <v>6790.5760517649014</v>
      </c>
      <c r="E48" s="13">
        <f t="shared" si="1"/>
        <v>3581.0696292831526</v>
      </c>
    </row>
    <row r="49" spans="1:5" x14ac:dyDescent="0.25">
      <c r="A49">
        <v>47</v>
      </c>
      <c r="B49" s="12">
        <f t="shared" si="0"/>
        <v>1171225.2164571788</v>
      </c>
      <c r="C49" s="13">
        <f>'Cash Flow Valuation'!$E$7</f>
        <v>10371.645681048054</v>
      </c>
      <c r="D49" s="12">
        <f>B48*('Cash Flow Valuation'!$E$3/12)</f>
        <v>6769.940138026157</v>
      </c>
      <c r="E49" s="13">
        <f t="shared" si="1"/>
        <v>3601.705543021897</v>
      </c>
    </row>
    <row r="50" spans="1:5" x14ac:dyDescent="0.25">
      <c r="A50">
        <v>48</v>
      </c>
      <c r="B50" s="12">
        <f t="shared" si="0"/>
        <v>1167602.7560859653</v>
      </c>
      <c r="C50" s="13">
        <f>'Cash Flow Valuation'!$E$7</f>
        <v>10371.645681048054</v>
      </c>
      <c r="D50" s="12">
        <f>B49*('Cash Flow Valuation'!$E$3/12)</f>
        <v>6749.1853098344936</v>
      </c>
      <c r="E50" s="13">
        <f t="shared" si="1"/>
        <v>3622.4603712135604</v>
      </c>
    </row>
    <row r="51" spans="1:5" x14ac:dyDescent="0.25">
      <c r="A51">
        <v>49</v>
      </c>
      <c r="B51" s="12">
        <f t="shared" si="0"/>
        <v>1163959.4212868626</v>
      </c>
      <c r="C51" s="13">
        <f>'Cash Flow Valuation'!$E$7</f>
        <v>10371.645681048054</v>
      </c>
      <c r="D51" s="12">
        <f>B50*('Cash Flow Valuation'!$E$3/12)</f>
        <v>6728.3108819453755</v>
      </c>
      <c r="E51" s="13">
        <f t="shared" si="1"/>
        <v>3643.3347991026785</v>
      </c>
    </row>
    <row r="52" spans="1:5" x14ac:dyDescent="0.25">
      <c r="A52">
        <v>50</v>
      </c>
      <c r="B52" s="12">
        <f t="shared" si="0"/>
        <v>1160295.09177098</v>
      </c>
      <c r="C52" s="13">
        <f>'Cash Flow Valuation'!$E$7</f>
        <v>10371.645681048054</v>
      </c>
      <c r="D52" s="12">
        <f>B51*('Cash Flow Valuation'!$E$3/12)</f>
        <v>6707.3161651655455</v>
      </c>
      <c r="E52" s="13">
        <f t="shared" si="1"/>
        <v>3664.3295158825085</v>
      </c>
    </row>
    <row r="53" spans="1:5" x14ac:dyDescent="0.25">
      <c r="A53">
        <v>51</v>
      </c>
      <c r="B53" s="12">
        <f t="shared" si="0"/>
        <v>1156609.6465562622</v>
      </c>
      <c r="C53" s="13">
        <f>'Cash Flow Valuation'!$E$7</f>
        <v>10371.645681048054</v>
      </c>
      <c r="D53" s="12">
        <f>B52*('Cash Flow Valuation'!$E$3/12)</f>
        <v>6686.2004663302732</v>
      </c>
      <c r="E53" s="13">
        <f t="shared" si="1"/>
        <v>3685.4452147177808</v>
      </c>
    </row>
    <row r="54" spans="1:5" x14ac:dyDescent="0.25">
      <c r="A54">
        <v>52</v>
      </c>
      <c r="B54" s="12">
        <f t="shared" si="0"/>
        <v>1152902.9639634946</v>
      </c>
      <c r="C54" s="13">
        <f>'Cash Flow Valuation'!$E$7</f>
        <v>10371.645681048054</v>
      </c>
      <c r="D54" s="12">
        <f>B53*('Cash Flow Valuation'!$E$3/12)</f>
        <v>6664.9630882804613</v>
      </c>
      <c r="E54" s="13">
        <f t="shared" si="1"/>
        <v>3706.6825927675927</v>
      </c>
    </row>
    <row r="55" spans="1:5" x14ac:dyDescent="0.25">
      <c r="A55">
        <v>53</v>
      </c>
      <c r="B55" s="12">
        <f t="shared" si="0"/>
        <v>1149174.9216122862</v>
      </c>
      <c r="C55" s="13">
        <f>'Cash Flow Valuation'!$E$7</f>
        <v>10371.645681048054</v>
      </c>
      <c r="D55" s="12">
        <f>B54*('Cash Flow Valuation'!$E$3/12)</f>
        <v>6643.6033298396378</v>
      </c>
      <c r="E55" s="13">
        <f t="shared" si="1"/>
        <v>3728.0423512084162</v>
      </c>
    </row>
    <row r="56" spans="1:5" x14ac:dyDescent="0.25">
      <c r="A56">
        <v>54</v>
      </c>
      <c r="B56" s="12">
        <f t="shared" si="0"/>
        <v>1145425.396417029</v>
      </c>
      <c r="C56" s="13">
        <f>'Cash Flow Valuation'!$E$7</f>
        <v>10371.645681048054</v>
      </c>
      <c r="D56" s="12">
        <f>B55*('Cash Flow Valuation'!$E$3/12)</f>
        <v>6622.1204857907996</v>
      </c>
      <c r="E56" s="13">
        <f t="shared" si="1"/>
        <v>3749.5251952572544</v>
      </c>
    </row>
    <row r="57" spans="1:5" x14ac:dyDescent="0.25">
      <c r="A57">
        <v>55</v>
      </c>
      <c r="B57" s="12">
        <f t="shared" si="0"/>
        <v>1141654.264582834</v>
      </c>
      <c r="C57" s="13">
        <f>'Cash Flow Valuation'!$E$7</f>
        <v>10371.645681048054</v>
      </c>
      <c r="D57" s="12">
        <f>B56*('Cash Flow Valuation'!$E$3/12)</f>
        <v>6600.5138468531295</v>
      </c>
      <c r="E57" s="13">
        <f t="shared" si="1"/>
        <v>3771.1318341949245</v>
      </c>
    </row>
    <row r="58" spans="1:5" x14ac:dyDescent="0.25">
      <c r="A58">
        <v>56</v>
      </c>
      <c r="B58" s="12">
        <f t="shared" si="0"/>
        <v>1137861.4016014445</v>
      </c>
      <c r="C58" s="13">
        <f>'Cash Flow Valuation'!$E$7</f>
        <v>10371.645681048054</v>
      </c>
      <c r="D58" s="12">
        <f>B57*('Cash Flow Valuation'!$E$3/12)</f>
        <v>6578.7826996585809</v>
      </c>
      <c r="E58" s="13">
        <f t="shared" si="1"/>
        <v>3792.8629813894731</v>
      </c>
    </row>
    <row r="59" spans="1:5" x14ac:dyDescent="0.25">
      <c r="A59">
        <v>57</v>
      </c>
      <c r="B59" s="12">
        <f t="shared" si="0"/>
        <v>1134046.6822471248</v>
      </c>
      <c r="C59" s="13">
        <f>'Cash Flow Valuation'!$E$7</f>
        <v>10371.645681048054</v>
      </c>
      <c r="D59" s="12">
        <f>B58*('Cash Flow Valuation'!$E$3/12)</f>
        <v>6556.9263267283241</v>
      </c>
      <c r="E59" s="13">
        <f t="shared" si="1"/>
        <v>3814.71935431973</v>
      </c>
    </row>
    <row r="60" spans="1:5" x14ac:dyDescent="0.25">
      <c r="A60">
        <v>58</v>
      </c>
      <c r="B60" s="12">
        <f t="shared" si="0"/>
        <v>1130209.9805725259</v>
      </c>
      <c r="C60" s="13">
        <f>'Cash Flow Valuation'!$E$7</f>
        <v>10371.645681048054</v>
      </c>
      <c r="D60" s="12">
        <f>B59*('Cash Flow Valuation'!$E$3/12)</f>
        <v>6534.9440064490573</v>
      </c>
      <c r="E60" s="13">
        <f t="shared" si="1"/>
        <v>3836.7016745989968</v>
      </c>
    </row>
    <row r="61" spans="1:5" x14ac:dyDescent="0.25">
      <c r="A61">
        <v>59</v>
      </c>
      <c r="B61" s="12">
        <f t="shared" si="0"/>
        <v>1126351.169904527</v>
      </c>
      <c r="C61" s="13">
        <f>'Cash Flow Valuation'!$E$7</f>
        <v>10371.645681048054</v>
      </c>
      <c r="D61" s="12">
        <f>B60*('Cash Flow Valuation'!$E$3/12)</f>
        <v>6512.8350130491808</v>
      </c>
      <c r="E61" s="13">
        <f t="shared" si="1"/>
        <v>3858.8106679988732</v>
      </c>
    </row>
    <row r="62" spans="1:5" x14ac:dyDescent="0.25">
      <c r="A62">
        <v>60</v>
      </c>
      <c r="B62" s="12">
        <f t="shared" si="0"/>
        <v>1122470.1228400539</v>
      </c>
      <c r="C62" s="13">
        <f>'Cash Flow Valuation'!$E$7</f>
        <v>10371.645681048054</v>
      </c>
      <c r="D62" s="12">
        <f>B61*('Cash Flow Valuation'!$E$3/12)</f>
        <v>6490.5986165748373</v>
      </c>
      <c r="E62" s="13">
        <f t="shared" si="1"/>
        <v>3881.0470644732168</v>
      </c>
    </row>
    <row r="63" spans="1:5" x14ac:dyDescent="0.25">
      <c r="A63">
        <v>61</v>
      </c>
      <c r="B63" s="12">
        <f t="shared" si="0"/>
        <v>1118566.7112418716</v>
      </c>
      <c r="C63" s="13">
        <f>'Cash Flow Valuation'!$E$7</f>
        <v>10371.645681048054</v>
      </c>
      <c r="D63" s="12">
        <f>B62*('Cash Flow Valuation'!$E$3/12)</f>
        <v>6468.2340828658107</v>
      </c>
      <c r="E63" s="13">
        <f t="shared" si="1"/>
        <v>3903.4115981822433</v>
      </c>
    </row>
    <row r="64" spans="1:5" x14ac:dyDescent="0.25">
      <c r="A64">
        <v>62</v>
      </c>
      <c r="B64" s="12">
        <f t="shared" si="0"/>
        <v>1114640.8062343549</v>
      </c>
      <c r="C64" s="13">
        <f>'Cash Flow Valuation'!$E$7</f>
        <v>10371.645681048054</v>
      </c>
      <c r="D64" s="12">
        <f>B63*('Cash Flow Valuation'!$E$3/12)</f>
        <v>6445.7406735312852</v>
      </c>
      <c r="E64" s="13">
        <f t="shared" si="1"/>
        <v>3925.9050075167688</v>
      </c>
    </row>
    <row r="65" spans="1:5" x14ac:dyDescent="0.25">
      <c r="A65">
        <v>63</v>
      </c>
      <c r="B65" s="12">
        <f t="shared" si="0"/>
        <v>1110692.2781992322</v>
      </c>
      <c r="C65" s="13">
        <f>'Cash Flow Valuation'!$E$7</f>
        <v>10371.645681048054</v>
      </c>
      <c r="D65" s="12">
        <f>B64*('Cash Flow Valuation'!$E$3/12)</f>
        <v>6423.1176459254702</v>
      </c>
      <c r="E65" s="13">
        <f t="shared" si="1"/>
        <v>3948.5280351225838</v>
      </c>
    </row>
    <row r="66" spans="1:5" x14ac:dyDescent="0.25">
      <c r="A66">
        <v>64</v>
      </c>
      <c r="B66" s="12">
        <f t="shared" si="0"/>
        <v>1106720.9967713072</v>
      </c>
      <c r="C66" s="13">
        <f>'Cash Flow Valuation'!$E$7</f>
        <v>10371.645681048054</v>
      </c>
      <c r="D66" s="12">
        <f>B65*('Cash Flow Valuation'!$E$3/12)</f>
        <v>6400.3642531230762</v>
      </c>
      <c r="E66" s="13">
        <f t="shared" si="1"/>
        <v>3971.2814279249778</v>
      </c>
    </row>
    <row r="67" spans="1:5" x14ac:dyDescent="0.25">
      <c r="A67">
        <v>65</v>
      </c>
      <c r="B67" s="12">
        <f t="shared" si="0"/>
        <v>1102726.8308341538</v>
      </c>
      <c r="C67" s="13">
        <f>'Cash Flow Valuation'!$E$7</f>
        <v>10371.645681048054</v>
      </c>
      <c r="D67" s="12">
        <f>B66*('Cash Flow Valuation'!$E$3/12)</f>
        <v>6377.479743894658</v>
      </c>
      <c r="E67" s="13">
        <f t="shared" si="1"/>
        <v>3994.165937153396</v>
      </c>
    </row>
    <row r="68" spans="1:5" x14ac:dyDescent="0.25">
      <c r="A68">
        <v>66</v>
      </c>
      <c r="B68" s="12">
        <f t="shared" ref="B68:B131" si="2">B67-E68</f>
        <v>1098709.6485157877</v>
      </c>
      <c r="C68" s="13">
        <f>'Cash Flow Valuation'!$E$7</f>
        <v>10371.645681048054</v>
      </c>
      <c r="D68" s="12">
        <f>B67*('Cash Flow Valuation'!$E$3/12)</f>
        <v>6354.4633626818113</v>
      </c>
      <c r="E68" s="13">
        <f t="shared" ref="E68:E131" si="3">C68-D68</f>
        <v>4017.1823183662427</v>
      </c>
    </row>
    <row r="69" spans="1:5" x14ac:dyDescent="0.25">
      <c r="A69">
        <v>67</v>
      </c>
      <c r="B69" s="12">
        <f t="shared" si="2"/>
        <v>1094669.3171843118</v>
      </c>
      <c r="C69" s="13">
        <f>'Cash Flow Valuation'!$E$7</f>
        <v>10371.645681048054</v>
      </c>
      <c r="D69" s="12">
        <f>B68*('Cash Flow Valuation'!$E$3/12)</f>
        <v>6331.314349572227</v>
      </c>
      <c r="E69" s="13">
        <f t="shared" si="3"/>
        <v>4040.331331475827</v>
      </c>
    </row>
    <row r="70" spans="1:5" x14ac:dyDescent="0.25">
      <c r="A70">
        <v>68</v>
      </c>
      <c r="B70" s="12">
        <f t="shared" si="2"/>
        <v>1090605.7034435384</v>
      </c>
      <c r="C70" s="13">
        <f>'Cash Flow Valuation'!$E$7</f>
        <v>10371.645681048054</v>
      </c>
      <c r="D70" s="12">
        <f>B69*('Cash Flow Valuation'!$E$3/12)</f>
        <v>6308.0319402745972</v>
      </c>
      <c r="E70" s="13">
        <f t="shared" si="3"/>
        <v>4063.6137407734568</v>
      </c>
    </row>
    <row r="71" spans="1:5" x14ac:dyDescent="0.25">
      <c r="A71">
        <v>69</v>
      </c>
      <c r="B71" s="12">
        <f t="shared" si="2"/>
        <v>1086518.6731285837</v>
      </c>
      <c r="C71" s="13">
        <f>'Cash Flow Valuation'!$E$7</f>
        <v>10371.645681048054</v>
      </c>
      <c r="D71" s="12">
        <f>B70*('Cash Flow Valuation'!$E$3/12)</f>
        <v>6284.6153660933905</v>
      </c>
      <c r="E71" s="13">
        <f t="shared" si="3"/>
        <v>4087.0303149546635</v>
      </c>
    </row>
    <row r="72" spans="1:5" x14ac:dyDescent="0.25">
      <c r="A72">
        <v>70</v>
      </c>
      <c r="B72" s="12">
        <f t="shared" si="2"/>
        <v>1082408.0913014391</v>
      </c>
      <c r="C72" s="13">
        <f>'Cash Flow Valuation'!$E$7</f>
        <v>10371.645681048054</v>
      </c>
      <c r="D72" s="12">
        <f>B71*('Cash Flow Valuation'!$E$3/12)</f>
        <v>6261.0638539034635</v>
      </c>
      <c r="E72" s="13">
        <f t="shared" si="3"/>
        <v>4110.5818271445905</v>
      </c>
    </row>
    <row r="73" spans="1:5" x14ac:dyDescent="0.25">
      <c r="A73">
        <v>71</v>
      </c>
      <c r="B73" s="12">
        <f t="shared" si="2"/>
        <v>1078273.8222465157</v>
      </c>
      <c r="C73" s="13">
        <f>'Cash Flow Valuation'!$E$7</f>
        <v>10371.645681048054</v>
      </c>
      <c r="D73" s="12">
        <f>B72*('Cash Flow Valuation'!$E$3/12)</f>
        <v>6237.3766261245428</v>
      </c>
      <c r="E73" s="13">
        <f t="shared" si="3"/>
        <v>4134.2690549235112</v>
      </c>
    </row>
    <row r="74" spans="1:5" x14ac:dyDescent="0.25">
      <c r="A74">
        <v>72</v>
      </c>
      <c r="B74" s="12">
        <f t="shared" si="2"/>
        <v>1074115.7294661631</v>
      </c>
      <c r="C74" s="13">
        <f>'Cash Flow Valuation'!$E$7</f>
        <v>10371.645681048054</v>
      </c>
      <c r="D74" s="12">
        <f>B73*('Cash Flow Valuation'!$E$3/12)</f>
        <v>6213.5529006955467</v>
      </c>
      <c r="E74" s="13">
        <f t="shared" si="3"/>
        <v>4158.0927803525074</v>
      </c>
    </row>
    <row r="75" spans="1:5" x14ac:dyDescent="0.25">
      <c r="A75">
        <v>73</v>
      </c>
      <c r="B75" s="12">
        <f t="shared" si="2"/>
        <v>1069933.6756761638</v>
      </c>
      <c r="C75" s="13">
        <f>'Cash Flow Valuation'!$E$7</f>
        <v>10371.645681048054</v>
      </c>
      <c r="D75" s="12">
        <f>B74*('Cash Flow Valuation'!$E$3/12)</f>
        <v>6189.5918910487653</v>
      </c>
      <c r="E75" s="13">
        <f t="shared" si="3"/>
        <v>4182.0537899992887</v>
      </c>
    </row>
    <row r="76" spans="1:5" x14ac:dyDescent="0.25">
      <c r="A76">
        <v>74</v>
      </c>
      <c r="B76" s="12">
        <f t="shared" si="2"/>
        <v>1065727.5228011997</v>
      </c>
      <c r="C76" s="13">
        <f>'Cash Flow Valuation'!$E$7</f>
        <v>10371.645681048054</v>
      </c>
      <c r="D76" s="12">
        <f>B75*('Cash Flow Valuation'!$E$3/12)</f>
        <v>6165.4928060838938</v>
      </c>
      <c r="E76" s="13">
        <f t="shared" si="3"/>
        <v>4206.1528749641602</v>
      </c>
    </row>
    <row r="77" spans="1:5" x14ac:dyDescent="0.25">
      <c r="A77">
        <v>75</v>
      </c>
      <c r="B77" s="12">
        <f t="shared" si="2"/>
        <v>1061497.1319702936</v>
      </c>
      <c r="C77" s="13">
        <f>'Cash Flow Valuation'!$E$7</f>
        <v>10371.645681048054</v>
      </c>
      <c r="D77" s="12">
        <f>B76*('Cash Flow Valuation'!$E$3/12)</f>
        <v>6141.2548501419133</v>
      </c>
      <c r="E77" s="13">
        <f t="shared" si="3"/>
        <v>4230.3908309061408</v>
      </c>
    </row>
    <row r="78" spans="1:5" x14ac:dyDescent="0.25">
      <c r="A78">
        <v>76</v>
      </c>
      <c r="B78" s="12">
        <f t="shared" si="2"/>
        <v>1057242.3635122243</v>
      </c>
      <c r="C78" s="13">
        <f>'Cash Flow Valuation'!$E$7</f>
        <v>10371.645681048054</v>
      </c>
      <c r="D78" s="12">
        <f>B77*('Cash Flow Valuation'!$E$3/12)</f>
        <v>6116.8772229788174</v>
      </c>
      <c r="E78" s="13">
        <f t="shared" si="3"/>
        <v>4254.7684580692367</v>
      </c>
    </row>
    <row r="79" spans="1:5" x14ac:dyDescent="0.25">
      <c r="A79">
        <v>77</v>
      </c>
      <c r="B79" s="12">
        <f t="shared" si="2"/>
        <v>1052963.0769509154</v>
      </c>
      <c r="C79" s="13">
        <f>'Cash Flow Valuation'!$E$7</f>
        <v>10371.645681048054</v>
      </c>
      <c r="D79" s="12">
        <f>B78*('Cash Flow Valuation'!$E$3/12)</f>
        <v>6092.3591197391925</v>
      </c>
      <c r="E79" s="13">
        <f t="shared" si="3"/>
        <v>4279.2865613088616</v>
      </c>
    </row>
    <row r="80" spans="1:5" x14ac:dyDescent="0.25">
      <c r="A80">
        <v>78</v>
      </c>
      <c r="B80" s="12">
        <f t="shared" si="2"/>
        <v>1048659.131000797</v>
      </c>
      <c r="C80" s="13">
        <f>'Cash Flow Valuation'!$E$7</f>
        <v>10371.645681048054</v>
      </c>
      <c r="D80" s="12">
        <f>B79*('Cash Flow Valuation'!$E$3/12)</f>
        <v>6067.6997309296503</v>
      </c>
      <c r="E80" s="13">
        <f t="shared" si="3"/>
        <v>4303.9459501184037</v>
      </c>
    </row>
    <row r="81" spans="1:5" x14ac:dyDescent="0.25">
      <c r="A81">
        <v>79</v>
      </c>
      <c r="B81" s="12">
        <f t="shared" si="2"/>
        <v>1044330.3835621411</v>
      </c>
      <c r="C81" s="13">
        <f>'Cash Flow Valuation'!$E$7</f>
        <v>10371.645681048054</v>
      </c>
      <c r="D81" s="12">
        <f>B80*('Cash Flow Valuation'!$E$3/12)</f>
        <v>6042.8982423920934</v>
      </c>
      <c r="E81" s="13">
        <f t="shared" si="3"/>
        <v>4328.7474386559607</v>
      </c>
    </row>
    <row r="82" spans="1:5" x14ac:dyDescent="0.25">
      <c r="A82">
        <v>80</v>
      </c>
      <c r="B82" s="12">
        <f t="shared" si="2"/>
        <v>1039976.6917163699</v>
      </c>
      <c r="C82" s="13">
        <f>'Cash Flow Valuation'!$E$7</f>
        <v>10371.645681048054</v>
      </c>
      <c r="D82" s="12">
        <f>B81*('Cash Flow Valuation'!$E$3/12)</f>
        <v>6017.9538352768386</v>
      </c>
      <c r="E82" s="13">
        <f t="shared" si="3"/>
        <v>4353.6918457712154</v>
      </c>
    </row>
    <row r="83" spans="1:5" x14ac:dyDescent="0.25">
      <c r="A83">
        <v>81</v>
      </c>
      <c r="B83" s="12">
        <f t="shared" si="2"/>
        <v>1035597.9117213375</v>
      </c>
      <c r="C83" s="13">
        <f>'Cash Flow Valuation'!$E$7</f>
        <v>10371.645681048054</v>
      </c>
      <c r="D83" s="12">
        <f>B82*('Cash Flow Valuation'!$E$3/12)</f>
        <v>5992.8656860155825</v>
      </c>
      <c r="E83" s="13">
        <f t="shared" si="3"/>
        <v>4378.7799950324716</v>
      </c>
    </row>
    <row r="84" spans="1:5" x14ac:dyDescent="0.25">
      <c r="A84">
        <v>82</v>
      </c>
      <c r="B84" s="12">
        <f t="shared" si="2"/>
        <v>1031193.8990065836</v>
      </c>
      <c r="C84" s="13">
        <f>'Cash Flow Valuation'!$E$7</f>
        <v>10371.645681048054</v>
      </c>
      <c r="D84" s="12">
        <f>B83*('Cash Flow Valuation'!$E$3/12)</f>
        <v>5967.6329662942071</v>
      </c>
      <c r="E84" s="13">
        <f t="shared" si="3"/>
        <v>4404.0127147538469</v>
      </c>
    </row>
    <row r="85" spans="1:5" x14ac:dyDescent="0.25">
      <c r="A85">
        <v>83</v>
      </c>
      <c r="B85" s="12">
        <f t="shared" si="2"/>
        <v>1026764.508168561</v>
      </c>
      <c r="C85" s="13">
        <f>'Cash Flow Valuation'!$E$7</f>
        <v>10371.645681048054</v>
      </c>
      <c r="D85" s="12">
        <f>B84*('Cash Flow Valuation'!$E$3/12)</f>
        <v>5942.2548430254383</v>
      </c>
      <c r="E85" s="13">
        <f t="shared" si="3"/>
        <v>4429.3908380226158</v>
      </c>
    </row>
    <row r="86" spans="1:5" x14ac:dyDescent="0.25">
      <c r="A86">
        <v>84</v>
      </c>
      <c r="B86" s="12">
        <f t="shared" si="2"/>
        <v>1022309.5929658343</v>
      </c>
      <c r="C86" s="13">
        <f>'Cash Flow Valuation'!$E$7</f>
        <v>10371.645681048054</v>
      </c>
      <c r="D86" s="12">
        <f>B85*('Cash Flow Valuation'!$E$3/12)</f>
        <v>5916.7304783213331</v>
      </c>
      <c r="E86" s="13">
        <f t="shared" si="3"/>
        <v>4454.915202726721</v>
      </c>
    </row>
    <row r="87" spans="1:5" x14ac:dyDescent="0.25">
      <c r="A87">
        <v>85</v>
      </c>
      <c r="B87" s="12">
        <f t="shared" si="2"/>
        <v>1017829.0063142519</v>
      </c>
      <c r="C87" s="13">
        <f>'Cash Flow Valuation'!$E$7</f>
        <v>10371.645681048054</v>
      </c>
      <c r="D87" s="12">
        <f>B86*('Cash Flow Valuation'!$E$3/12)</f>
        <v>5891.0590294656204</v>
      </c>
      <c r="E87" s="13">
        <f t="shared" si="3"/>
        <v>4480.5866515824337</v>
      </c>
    </row>
    <row r="88" spans="1:5" x14ac:dyDescent="0.25">
      <c r="A88">
        <v>86</v>
      </c>
      <c r="B88" s="12">
        <f t="shared" si="2"/>
        <v>1013322.6002820898</v>
      </c>
      <c r="C88" s="13">
        <f>'Cash Flow Valuation'!$E$7</f>
        <v>10371.645681048054</v>
      </c>
      <c r="D88" s="12">
        <f>B87*('Cash Flow Valuation'!$E$3/12)</f>
        <v>5865.2396488858767</v>
      </c>
      <c r="E88" s="13">
        <f t="shared" si="3"/>
        <v>4506.4060321621773</v>
      </c>
    </row>
    <row r="89" spans="1:5" x14ac:dyDescent="0.25">
      <c r="A89">
        <v>87</v>
      </c>
      <c r="B89" s="12">
        <f t="shared" si="2"/>
        <v>1008790.2260851673</v>
      </c>
      <c r="C89" s="13">
        <f>'Cash Flow Valuation'!$E$7</f>
        <v>10371.645681048054</v>
      </c>
      <c r="D89" s="12">
        <f>B88*('Cash Flow Valuation'!$E$3/12)</f>
        <v>5839.2714841255429</v>
      </c>
      <c r="E89" s="13">
        <f t="shared" si="3"/>
        <v>4532.3741969225111</v>
      </c>
    </row>
    <row r="90" spans="1:5" x14ac:dyDescent="0.25">
      <c r="A90">
        <v>88</v>
      </c>
      <c r="B90" s="12">
        <f t="shared" si="2"/>
        <v>1004231.734081935</v>
      </c>
      <c r="C90" s="13">
        <f>'Cash Flow Valuation'!$E$7</f>
        <v>10371.645681048054</v>
      </c>
      <c r="D90" s="12">
        <f>B89*('Cash Flow Valuation'!$E$3/12)</f>
        <v>5813.153677815777</v>
      </c>
      <c r="E90" s="13">
        <f t="shared" si="3"/>
        <v>4558.4920032322771</v>
      </c>
    </row>
    <row r="91" spans="1:5" x14ac:dyDescent="0.25">
      <c r="A91">
        <v>89</v>
      </c>
      <c r="B91" s="12">
        <f t="shared" si="2"/>
        <v>999646.97376853414</v>
      </c>
      <c r="C91" s="13">
        <f>'Cash Flow Valuation'!$E$7</f>
        <v>10371.645681048054</v>
      </c>
      <c r="D91" s="12">
        <f>B90*('Cash Flow Valuation'!$E$3/12)</f>
        <v>5786.8853676471508</v>
      </c>
      <c r="E91" s="13">
        <f t="shared" si="3"/>
        <v>4584.7603134009032</v>
      </c>
    </row>
    <row r="92" spans="1:5" x14ac:dyDescent="0.25">
      <c r="A92">
        <v>90</v>
      </c>
      <c r="B92" s="12">
        <f t="shared" si="2"/>
        <v>995035.79377382726</v>
      </c>
      <c r="C92" s="13">
        <f>'Cash Flow Valuation'!$E$7</f>
        <v>10371.645681048054</v>
      </c>
      <c r="D92" s="12">
        <f>B91*('Cash Flow Valuation'!$E$3/12)</f>
        <v>5760.4656863411783</v>
      </c>
      <c r="E92" s="13">
        <f t="shared" si="3"/>
        <v>4611.1799947068757</v>
      </c>
    </row>
    <row r="93" spans="1:5" x14ac:dyDescent="0.25">
      <c r="A93">
        <v>91</v>
      </c>
      <c r="B93" s="12">
        <f t="shared" si="2"/>
        <v>990398.04185440089</v>
      </c>
      <c r="C93" s="13">
        <f>'Cash Flow Valuation'!$E$7</f>
        <v>10371.645681048054</v>
      </c>
      <c r="D93" s="12">
        <f>B92*('Cash Flow Valuation'!$E$3/12)</f>
        <v>5733.8937616216799</v>
      </c>
      <c r="E93" s="13">
        <f t="shared" si="3"/>
        <v>4637.7519194263741</v>
      </c>
    </row>
    <row r="94" spans="1:5" x14ac:dyDescent="0.25">
      <c r="A94">
        <v>92</v>
      </c>
      <c r="B94" s="12">
        <f t="shared" si="2"/>
        <v>985733.5648895388</v>
      </c>
      <c r="C94" s="13">
        <f>'Cash Flow Valuation'!$E$7</f>
        <v>10371.645681048054</v>
      </c>
      <c r="D94" s="12">
        <f>B93*('Cash Flow Valuation'!$E$3/12)</f>
        <v>5707.1687161859854</v>
      </c>
      <c r="E94" s="13">
        <f t="shared" si="3"/>
        <v>4664.4769648620686</v>
      </c>
    </row>
    <row r="95" spans="1:5" x14ac:dyDescent="0.25">
      <c r="A95">
        <v>93</v>
      </c>
      <c r="B95" s="12">
        <f t="shared" si="2"/>
        <v>981042.20887616673</v>
      </c>
      <c r="C95" s="13">
        <f>'Cash Flow Valuation'!$E$7</f>
        <v>10371.645681048054</v>
      </c>
      <c r="D95" s="12">
        <f>B94*('Cash Flow Valuation'!$E$3/12)</f>
        <v>5680.2896676759674</v>
      </c>
      <c r="E95" s="13">
        <f t="shared" si="3"/>
        <v>4691.3560133720866</v>
      </c>
    </row>
    <row r="96" spans="1:5" x14ac:dyDescent="0.25">
      <c r="A96">
        <v>94</v>
      </c>
      <c r="B96" s="12">
        <f t="shared" si="2"/>
        <v>976323.81892376754</v>
      </c>
      <c r="C96" s="13">
        <f>'Cash Flow Valuation'!$E$7</f>
        <v>10371.645681048054</v>
      </c>
      <c r="D96" s="12">
        <f>B95*('Cash Flow Valuation'!$E$3/12)</f>
        <v>5653.2557286489109</v>
      </c>
      <c r="E96" s="13">
        <f t="shared" si="3"/>
        <v>4718.3899523991431</v>
      </c>
    </row>
    <row r="97" spans="1:5" x14ac:dyDescent="0.25">
      <c r="A97">
        <v>95</v>
      </c>
      <c r="B97" s="12">
        <f t="shared" si="2"/>
        <v>971578.23924926773</v>
      </c>
      <c r="C97" s="13">
        <f>'Cash Flow Valuation'!$E$7</f>
        <v>10371.645681048054</v>
      </c>
      <c r="D97" s="12">
        <f>B96*('Cash Flow Valuation'!$E$3/12)</f>
        <v>5626.0660065482107</v>
      </c>
      <c r="E97" s="13">
        <f t="shared" si="3"/>
        <v>4745.5796744998433</v>
      </c>
    </row>
    <row r="98" spans="1:5" x14ac:dyDescent="0.25">
      <c r="A98">
        <v>96</v>
      </c>
      <c r="B98" s="12">
        <f t="shared" si="2"/>
        <v>966805.31317189359</v>
      </c>
      <c r="C98" s="13">
        <f>'Cash Flow Valuation'!$E$7</f>
        <v>10371.645681048054</v>
      </c>
      <c r="D98" s="12">
        <f>B97*('Cash Flow Valuation'!$E$3/12)</f>
        <v>5598.7196036739051</v>
      </c>
      <c r="E98" s="13">
        <f t="shared" si="3"/>
        <v>4772.9260773741489</v>
      </c>
    </row>
    <row r="99" spans="1:5" x14ac:dyDescent="0.25">
      <c r="A99">
        <v>97</v>
      </c>
      <c r="B99" s="12">
        <f t="shared" si="2"/>
        <v>962004.88310799852</v>
      </c>
      <c r="C99" s="13">
        <f>'Cash Flow Valuation'!$E$7</f>
        <v>10371.645681048054</v>
      </c>
      <c r="D99" s="12">
        <f>B98*('Cash Flow Valuation'!$E$3/12)</f>
        <v>5571.2156171530369</v>
      </c>
      <c r="E99" s="13">
        <f t="shared" si="3"/>
        <v>4800.4300638950172</v>
      </c>
    </row>
    <row r="100" spans="1:5" x14ac:dyDescent="0.25">
      <c r="A100">
        <v>98</v>
      </c>
      <c r="B100" s="12">
        <f t="shared" si="2"/>
        <v>957176.79056586034</v>
      </c>
      <c r="C100" s="13">
        <f>'Cash Flow Valuation'!$E$7</f>
        <v>10371.645681048054</v>
      </c>
      <c r="D100" s="12">
        <f>B99*('Cash Flow Valuation'!$E$3/12)</f>
        <v>5543.5531389098414</v>
      </c>
      <c r="E100" s="13">
        <f t="shared" si="3"/>
        <v>4828.0925421382126</v>
      </c>
    </row>
    <row r="101" spans="1:5" x14ac:dyDescent="0.25">
      <c r="A101">
        <v>99</v>
      </c>
      <c r="B101" s="12">
        <f t="shared" si="2"/>
        <v>952320.87614044803</v>
      </c>
      <c r="C101" s="13">
        <f>'Cash Flow Valuation'!$E$7</f>
        <v>10371.645681048054</v>
      </c>
      <c r="D101" s="12">
        <f>B100*('Cash Flow Valuation'!$E$3/12)</f>
        <v>5515.7312556357701</v>
      </c>
      <c r="E101" s="13">
        <f t="shared" si="3"/>
        <v>4855.9144254122839</v>
      </c>
    </row>
    <row r="102" spans="1:5" x14ac:dyDescent="0.25">
      <c r="A102">
        <v>100</v>
      </c>
      <c r="B102" s="12">
        <f t="shared" si="2"/>
        <v>947436.97950815933</v>
      </c>
      <c r="C102" s="13">
        <f>'Cash Flow Valuation'!$E$7</f>
        <v>10371.645681048054</v>
      </c>
      <c r="D102" s="12">
        <f>B101*('Cash Flow Valuation'!$E$3/12)</f>
        <v>5487.7490487593323</v>
      </c>
      <c r="E102" s="13">
        <f t="shared" si="3"/>
        <v>4883.8966322887218</v>
      </c>
    </row>
    <row r="103" spans="1:5" x14ac:dyDescent="0.25">
      <c r="A103">
        <v>101</v>
      </c>
      <c r="B103" s="12">
        <f t="shared" si="2"/>
        <v>942524.93942152709</v>
      </c>
      <c r="C103" s="13">
        <f>'Cash Flow Valuation'!$E$7</f>
        <v>10371.645681048054</v>
      </c>
      <c r="D103" s="12">
        <f>B102*('Cash Flow Valuation'!$E$3/12)</f>
        <v>5459.6055944157688</v>
      </c>
      <c r="E103" s="13">
        <f t="shared" si="3"/>
        <v>4912.0400866322852</v>
      </c>
    </row>
    <row r="104" spans="1:5" x14ac:dyDescent="0.25">
      <c r="A104">
        <v>102</v>
      </c>
      <c r="B104" s="12">
        <f t="shared" si="2"/>
        <v>937584.59370389557</v>
      </c>
      <c r="C104" s="13">
        <f>'Cash Flow Valuation'!$E$7</f>
        <v>10371.645681048054</v>
      </c>
      <c r="D104" s="12">
        <f>B103*('Cash Flow Valuation'!$E$3/12)</f>
        <v>5431.2999634165499</v>
      </c>
      <c r="E104" s="13">
        <f t="shared" si="3"/>
        <v>4940.3457176315042</v>
      </c>
    </row>
    <row r="105" spans="1:5" x14ac:dyDescent="0.25">
      <c r="A105">
        <v>103</v>
      </c>
      <c r="B105" s="12">
        <f t="shared" si="2"/>
        <v>932615.77924406622</v>
      </c>
      <c r="C105" s="13">
        <f>'Cash Flow Valuation'!$E$7</f>
        <v>10371.645681048054</v>
      </c>
      <c r="D105" s="12">
        <f>B104*('Cash Flow Valuation'!$E$3/12)</f>
        <v>5402.8312212186984</v>
      </c>
      <c r="E105" s="13">
        <f t="shared" si="3"/>
        <v>4968.8144598293557</v>
      </c>
    </row>
    <row r="106" spans="1:5" x14ac:dyDescent="0.25">
      <c r="A106">
        <v>104</v>
      </c>
      <c r="B106" s="12">
        <f t="shared" si="2"/>
        <v>927618.33199091209</v>
      </c>
      <c r="C106" s="13">
        <f>'Cash Flow Valuation'!$E$7</f>
        <v>10371.645681048054</v>
      </c>
      <c r="D106" s="12">
        <f>B105*('Cash Flow Valuation'!$E$3/12)</f>
        <v>5374.1984278939317</v>
      </c>
      <c r="E106" s="13">
        <f t="shared" si="3"/>
        <v>4997.4472531541223</v>
      </c>
    </row>
    <row r="107" spans="1:5" x14ac:dyDescent="0.25">
      <c r="A107">
        <v>105</v>
      </c>
      <c r="B107" s="12">
        <f t="shared" si="2"/>
        <v>922592.08694796171</v>
      </c>
      <c r="C107" s="13">
        <f>'Cash Flow Valuation'!$E$7</f>
        <v>10371.645681048054</v>
      </c>
      <c r="D107" s="12">
        <f>B106*('Cash Flow Valuation'!$E$3/12)</f>
        <v>5345.4006380976316</v>
      </c>
      <c r="E107" s="13">
        <f t="shared" si="3"/>
        <v>5026.2450429504224</v>
      </c>
    </row>
    <row r="108" spans="1:5" x14ac:dyDescent="0.25">
      <c r="A108">
        <v>106</v>
      </c>
      <c r="B108" s="12">
        <f t="shared" si="2"/>
        <v>917536.87816795125</v>
      </c>
      <c r="C108" s="13">
        <f>'Cash Flow Valuation'!$E$7</f>
        <v>10371.645681048054</v>
      </c>
      <c r="D108" s="12">
        <f>B107*('Cash Flow Valuation'!$E$3/12)</f>
        <v>5316.4369010376295</v>
      </c>
      <c r="E108" s="13">
        <f t="shared" si="3"/>
        <v>5055.2087800104246</v>
      </c>
    </row>
    <row r="109" spans="1:5" x14ac:dyDescent="0.25">
      <c r="A109">
        <v>107</v>
      </c>
      <c r="B109" s="12">
        <f t="shared" si="2"/>
        <v>912452.53874734603</v>
      </c>
      <c r="C109" s="13">
        <f>'Cash Flow Valuation'!$E$7</f>
        <v>10371.645681048054</v>
      </c>
      <c r="D109" s="12">
        <f>B108*('Cash Flow Valuation'!$E$3/12)</f>
        <v>5287.3062604428196</v>
      </c>
      <c r="E109" s="13">
        <f t="shared" si="3"/>
        <v>5084.3394206052344</v>
      </c>
    </row>
    <row r="110" spans="1:5" x14ac:dyDescent="0.25">
      <c r="A110">
        <v>108</v>
      </c>
      <c r="B110" s="12">
        <f t="shared" si="2"/>
        <v>907338.90082082956</v>
      </c>
      <c r="C110" s="13">
        <f>'Cash Flow Valuation'!$E$7</f>
        <v>10371.645681048054</v>
      </c>
      <c r="D110" s="12">
        <f>B109*('Cash Flow Valuation'!$E$3/12)</f>
        <v>5258.0077545315817</v>
      </c>
      <c r="E110" s="13">
        <f t="shared" si="3"/>
        <v>5113.6379265164724</v>
      </c>
    </row>
    <row r="111" spans="1:5" x14ac:dyDescent="0.25">
      <c r="A111">
        <v>109</v>
      </c>
      <c r="B111" s="12">
        <f t="shared" si="2"/>
        <v>902195.79555576155</v>
      </c>
      <c r="C111" s="13">
        <f>'Cash Flow Valuation'!$E$7</f>
        <v>10371.645681048054</v>
      </c>
      <c r="D111" s="12">
        <f>B110*('Cash Flow Valuation'!$E$3/12)</f>
        <v>5228.540415980031</v>
      </c>
      <c r="E111" s="13">
        <f t="shared" si="3"/>
        <v>5143.1052650680231</v>
      </c>
    </row>
    <row r="112" spans="1:5" x14ac:dyDescent="0.25">
      <c r="A112">
        <v>110</v>
      </c>
      <c r="B112" s="12">
        <f t="shared" si="2"/>
        <v>897023.05314660352</v>
      </c>
      <c r="C112" s="13">
        <f>'Cash Flow Valuation'!$E$7</f>
        <v>10371.645681048054</v>
      </c>
      <c r="D112" s="12">
        <f>B111*('Cash Flow Valuation'!$E$3/12)</f>
        <v>5198.9032718900762</v>
      </c>
      <c r="E112" s="13">
        <f t="shared" si="3"/>
        <v>5172.7424091579778</v>
      </c>
    </row>
    <row r="113" spans="1:5" x14ac:dyDescent="0.25">
      <c r="A113">
        <v>111</v>
      </c>
      <c r="B113" s="12">
        <f t="shared" si="2"/>
        <v>891820.50280931278</v>
      </c>
      <c r="C113" s="13">
        <f>'Cash Flow Valuation'!$E$7</f>
        <v>10371.645681048054</v>
      </c>
      <c r="D113" s="12">
        <f>B112*('Cash Flow Valuation'!$E$3/12)</f>
        <v>5169.0953437573035</v>
      </c>
      <c r="E113" s="13">
        <f t="shared" si="3"/>
        <v>5202.5503372907506</v>
      </c>
    </row>
    <row r="114" spans="1:5" x14ac:dyDescent="0.25">
      <c r="A114">
        <v>112</v>
      </c>
      <c r="B114" s="12">
        <f t="shared" si="2"/>
        <v>886587.97277570341</v>
      </c>
      <c r="C114" s="13">
        <f>'Cash Flow Valuation'!$E$7</f>
        <v>10371.645681048054</v>
      </c>
      <c r="D114" s="12">
        <f>B113*('Cash Flow Valuation'!$E$3/12)</f>
        <v>5139.1156474386653</v>
      </c>
      <c r="E114" s="13">
        <f t="shared" si="3"/>
        <v>5232.5300336093887</v>
      </c>
    </row>
    <row r="115" spans="1:5" x14ac:dyDescent="0.25">
      <c r="A115">
        <v>113</v>
      </c>
      <c r="B115" s="12">
        <f t="shared" si="2"/>
        <v>881325.29028777534</v>
      </c>
      <c r="C115" s="13">
        <f>'Cash Flow Valuation'!$E$7</f>
        <v>10371.645681048054</v>
      </c>
      <c r="D115" s="12">
        <f>B114*('Cash Flow Valuation'!$E$3/12)</f>
        <v>5108.963193119991</v>
      </c>
      <c r="E115" s="13">
        <f t="shared" si="3"/>
        <v>5262.682487928063</v>
      </c>
    </row>
    <row r="116" spans="1:5" x14ac:dyDescent="0.25">
      <c r="A116">
        <v>114</v>
      </c>
      <c r="B116" s="12">
        <f t="shared" si="2"/>
        <v>876032.28159201064</v>
      </c>
      <c r="C116" s="13">
        <f>'Cash Flow Valuation'!$E$7</f>
        <v>10371.645681048054</v>
      </c>
      <c r="D116" s="12">
        <f>B115*('Cash Flow Valuation'!$E$3/12)</f>
        <v>5078.6369852833059</v>
      </c>
      <c r="E116" s="13">
        <f t="shared" si="3"/>
        <v>5293.0086957647482</v>
      </c>
    </row>
    <row r="117" spans="1:5" x14ac:dyDescent="0.25">
      <c r="A117">
        <v>115</v>
      </c>
      <c r="B117" s="12">
        <f t="shared" si="2"/>
        <v>870708.77193363651</v>
      </c>
      <c r="C117" s="13">
        <f>'Cash Flow Valuation'!$E$7</f>
        <v>10371.645681048054</v>
      </c>
      <c r="D117" s="12">
        <f>B116*('Cash Flow Valuation'!$E$3/12)</f>
        <v>5048.1360226739616</v>
      </c>
      <c r="E117" s="13">
        <f t="shared" si="3"/>
        <v>5323.5096583740924</v>
      </c>
    </row>
    <row r="118" spans="1:5" x14ac:dyDescent="0.25">
      <c r="A118">
        <v>116</v>
      </c>
      <c r="B118" s="12">
        <f t="shared" si="2"/>
        <v>865354.58555085608</v>
      </c>
      <c r="C118" s="13">
        <f>'Cash Flow Valuation'!$E$7</f>
        <v>10371.645681048054</v>
      </c>
      <c r="D118" s="12">
        <f>B117*('Cash Flow Valuation'!$E$3/12)</f>
        <v>5017.4592982675804</v>
      </c>
      <c r="E118" s="13">
        <f t="shared" si="3"/>
        <v>5354.1863827804737</v>
      </c>
    </row>
    <row r="119" spans="1:5" x14ac:dyDescent="0.25">
      <c r="A119">
        <v>117</v>
      </c>
      <c r="B119" s="12">
        <f t="shared" si="2"/>
        <v>859969.54566904483</v>
      </c>
      <c r="C119" s="13">
        <f>'Cash Flow Valuation'!$E$7</f>
        <v>10371.645681048054</v>
      </c>
      <c r="D119" s="12">
        <f>B118*('Cash Flow Valuation'!$E$3/12)</f>
        <v>4986.6057992368087</v>
      </c>
      <c r="E119" s="13">
        <f t="shared" si="3"/>
        <v>5385.0398818112453</v>
      </c>
    </row>
    <row r="120" spans="1:5" x14ac:dyDescent="0.25">
      <c r="A120">
        <v>118</v>
      </c>
      <c r="B120" s="12">
        <f t="shared" si="2"/>
        <v>854553.47449491464</v>
      </c>
      <c r="C120" s="13">
        <f>'Cash Flow Valuation'!$E$7</f>
        <v>10371.645681048054</v>
      </c>
      <c r="D120" s="12">
        <f>B119*('Cash Flow Valuation'!$E$3/12)</f>
        <v>4955.5745069178711</v>
      </c>
      <c r="E120" s="13">
        <f t="shared" si="3"/>
        <v>5416.071174130183</v>
      </c>
    </row>
    <row r="121" spans="1:5" x14ac:dyDescent="0.25">
      <c r="A121">
        <v>119</v>
      </c>
      <c r="B121" s="12">
        <f t="shared" si="2"/>
        <v>849106.19321064348</v>
      </c>
      <c r="C121" s="13">
        <f>'Cash Flow Valuation'!$E$7</f>
        <v>10371.645681048054</v>
      </c>
      <c r="D121" s="12">
        <f>B120*('Cash Flow Valuation'!$E$3/12)</f>
        <v>4924.3643967769458</v>
      </c>
      <c r="E121" s="13">
        <f t="shared" si="3"/>
        <v>5447.2812842711082</v>
      </c>
    </row>
    <row r="122" spans="1:5" x14ac:dyDescent="0.25">
      <c r="A122">
        <v>120</v>
      </c>
      <c r="B122" s="12">
        <f t="shared" si="2"/>
        <v>843627.52196797181</v>
      </c>
      <c r="C122" s="13">
        <f>'Cash Flow Valuation'!$E$7</f>
        <v>10371.645681048054</v>
      </c>
      <c r="D122" s="12">
        <f>B121*('Cash Flow Valuation'!$E$3/12)</f>
        <v>4892.9744383763336</v>
      </c>
      <c r="E122" s="13">
        <f t="shared" si="3"/>
        <v>5478.6712426717204</v>
      </c>
    </row>
    <row r="123" spans="1:5" x14ac:dyDescent="0.25">
      <c r="A123">
        <v>121</v>
      </c>
      <c r="B123" s="12">
        <f t="shared" si="2"/>
        <v>838117.27988226421</v>
      </c>
      <c r="C123" s="13">
        <f>'Cash Flow Valuation'!$E$7</f>
        <v>10371.645681048054</v>
      </c>
      <c r="D123" s="12">
        <f>B122*('Cash Flow Valuation'!$E$3/12)</f>
        <v>4861.4035953404382</v>
      </c>
      <c r="E123" s="13">
        <f t="shared" si="3"/>
        <v>5510.2420857076158</v>
      </c>
    </row>
    <row r="124" spans="1:5" x14ac:dyDescent="0.25">
      <c r="A124">
        <v>122</v>
      </c>
      <c r="B124" s="12">
        <f t="shared" si="2"/>
        <v>832575.28502653772</v>
      </c>
      <c r="C124" s="13">
        <f>'Cash Flow Valuation'!$E$7</f>
        <v>10371.645681048054</v>
      </c>
      <c r="D124" s="12">
        <f>B123*('Cash Flow Valuation'!$E$3/12)</f>
        <v>4829.6508253215479</v>
      </c>
      <c r="E124" s="13">
        <f t="shared" si="3"/>
        <v>5541.9948557265061</v>
      </c>
    </row>
    <row r="125" spans="1:5" x14ac:dyDescent="0.25">
      <c r="A125">
        <v>123</v>
      </c>
      <c r="B125" s="12">
        <f t="shared" si="2"/>
        <v>827001.35442545509</v>
      </c>
      <c r="C125" s="13">
        <f>'Cash Flow Valuation'!$E$7</f>
        <v>10371.645681048054</v>
      </c>
      <c r="D125" s="12">
        <f>B124*('Cash Flow Valuation'!$E$3/12)</f>
        <v>4797.7150799654237</v>
      </c>
      <c r="E125" s="13">
        <f t="shared" si="3"/>
        <v>5573.9306010826303</v>
      </c>
    </row>
    <row r="126" spans="1:5" x14ac:dyDescent="0.25">
      <c r="A126">
        <v>124</v>
      </c>
      <c r="B126" s="12">
        <f t="shared" si="2"/>
        <v>821395.30404928373</v>
      </c>
      <c r="C126" s="13">
        <f>'Cash Flow Valuation'!$E$7</f>
        <v>10371.645681048054</v>
      </c>
      <c r="D126" s="12">
        <f>B125*('Cash Flow Valuation'!$E$3/12)</f>
        <v>4765.5953048766851</v>
      </c>
      <c r="E126" s="13">
        <f t="shared" si="3"/>
        <v>5606.050376171369</v>
      </c>
    </row>
    <row r="127" spans="1:5" x14ac:dyDescent="0.25">
      <c r="A127">
        <v>125</v>
      </c>
      <c r="B127" s="12">
        <f t="shared" si="2"/>
        <v>815756.94880781963</v>
      </c>
      <c r="C127" s="13">
        <f>'Cash Flow Valuation'!$E$7</f>
        <v>10371.645681048054</v>
      </c>
      <c r="D127" s="12">
        <f>B126*('Cash Flow Valuation'!$E$3/12)</f>
        <v>4733.2904395839978</v>
      </c>
      <c r="E127" s="13">
        <f t="shared" si="3"/>
        <v>5638.3552414640562</v>
      </c>
    </row>
    <row r="128" spans="1:5" x14ac:dyDescent="0.25">
      <c r="A128">
        <v>126</v>
      </c>
      <c r="B128" s="12">
        <f t="shared" si="2"/>
        <v>810086.10254427663</v>
      </c>
      <c r="C128" s="13">
        <f>'Cash Flow Valuation'!$E$7</f>
        <v>10371.645681048054</v>
      </c>
      <c r="D128" s="12">
        <f>B127*('Cash Flow Valuation'!$E$3/12)</f>
        <v>4700.7994175050608</v>
      </c>
      <c r="E128" s="13">
        <f t="shared" si="3"/>
        <v>5670.8462635429933</v>
      </c>
    </row>
    <row r="129" spans="1:5" x14ac:dyDescent="0.25">
      <c r="A129">
        <v>127</v>
      </c>
      <c r="B129" s="12">
        <f t="shared" si="2"/>
        <v>804382.57802914002</v>
      </c>
      <c r="C129" s="13">
        <f>'Cash Flow Valuation'!$E$7</f>
        <v>10371.645681048054</v>
      </c>
      <c r="D129" s="12">
        <f>B128*('Cash Flow Valuation'!$E$3/12)</f>
        <v>4668.1211659113942</v>
      </c>
      <c r="E129" s="13">
        <f t="shared" si="3"/>
        <v>5703.5245151366598</v>
      </c>
    </row>
    <row r="130" spans="1:5" x14ac:dyDescent="0.25">
      <c r="A130">
        <v>128</v>
      </c>
      <c r="B130" s="12">
        <f t="shared" si="2"/>
        <v>798646.1869539849</v>
      </c>
      <c r="C130" s="13">
        <f>'Cash Flow Valuation'!$E$7</f>
        <v>10371.645681048054</v>
      </c>
      <c r="D130" s="12">
        <f>B129*('Cash Flow Valuation'!$E$3/12)</f>
        <v>4635.2546058929192</v>
      </c>
      <c r="E130" s="13">
        <f t="shared" si="3"/>
        <v>5736.3910751551348</v>
      </c>
    </row>
    <row r="131" spans="1:5" x14ac:dyDescent="0.25">
      <c r="A131">
        <v>129</v>
      </c>
      <c r="B131" s="12">
        <f t="shared" si="2"/>
        <v>792876.73992525914</v>
      </c>
      <c r="C131" s="13">
        <f>'Cash Flow Valuation'!$E$7</f>
        <v>10371.645681048054</v>
      </c>
      <c r="D131" s="12">
        <f>B130*('Cash Flow Valuation'!$E$3/12)</f>
        <v>4602.1986523223386</v>
      </c>
      <c r="E131" s="13">
        <f t="shared" si="3"/>
        <v>5769.4470287257154</v>
      </c>
    </row>
    <row r="132" spans="1:5" x14ac:dyDescent="0.25">
      <c r="A132">
        <v>130</v>
      </c>
      <c r="B132" s="12">
        <f t="shared" ref="B132:B182" si="4">B131-E132</f>
        <v>787074.04645803035</v>
      </c>
      <c r="C132" s="13">
        <f>'Cash Flow Valuation'!$E$7</f>
        <v>10371.645681048054</v>
      </c>
      <c r="D132" s="12">
        <f>B131*('Cash Flow Valuation'!$E$3/12)</f>
        <v>4568.9522138193061</v>
      </c>
      <c r="E132" s="13">
        <f t="shared" ref="E132:E182" si="5">C132-D132</f>
        <v>5802.693467228748</v>
      </c>
    </row>
    <row r="133" spans="1:5" x14ac:dyDescent="0.25">
      <c r="A133">
        <v>131</v>
      </c>
      <c r="B133" s="12">
        <f t="shared" si="4"/>
        <v>781237.91496969666</v>
      </c>
      <c r="C133" s="13">
        <f>'Cash Flow Valuation'!$E$7</f>
        <v>10371.645681048054</v>
      </c>
      <c r="D133" s="12">
        <f>B132*('Cash Flow Valuation'!$E$3/12)</f>
        <v>4535.5141927144005</v>
      </c>
      <c r="E133" s="13">
        <f t="shared" si="5"/>
        <v>5836.1314883336536</v>
      </c>
    </row>
    <row r="134" spans="1:5" x14ac:dyDescent="0.25">
      <c r="A134">
        <v>132</v>
      </c>
      <c r="B134" s="12">
        <f t="shared" si="4"/>
        <v>775368.15277366154</v>
      </c>
      <c r="C134" s="13">
        <f>'Cash Flow Valuation'!$E$7</f>
        <v>10371.645681048054</v>
      </c>
      <c r="D134" s="12">
        <f>B133*('Cash Flow Valuation'!$E$3/12)</f>
        <v>4501.8834850128769</v>
      </c>
      <c r="E134" s="13">
        <f t="shared" si="5"/>
        <v>5869.7621960351771</v>
      </c>
    </row>
    <row r="135" spans="1:5" x14ac:dyDescent="0.25">
      <c r="A135">
        <v>133</v>
      </c>
      <c r="B135" s="12">
        <f t="shared" si="4"/>
        <v>769464.56607297168</v>
      </c>
      <c r="C135" s="13">
        <f>'Cash Flow Valuation'!$E$7</f>
        <v>10371.645681048054</v>
      </c>
      <c r="D135" s="12">
        <f>B134*('Cash Flow Valuation'!$E$3/12)</f>
        <v>4468.0589803582252</v>
      </c>
      <c r="E135" s="13">
        <f t="shared" si="5"/>
        <v>5903.5867006898288</v>
      </c>
    </row>
    <row r="136" spans="1:5" x14ac:dyDescent="0.25">
      <c r="A136">
        <v>134</v>
      </c>
      <c r="B136" s="12">
        <f t="shared" si="4"/>
        <v>763526.95995391917</v>
      </c>
      <c r="C136" s="13">
        <f>'Cash Flow Valuation'!$E$7</f>
        <v>10371.645681048054</v>
      </c>
      <c r="D136" s="12">
        <f>B135*('Cash Flow Valuation'!$E$3/12)</f>
        <v>4434.0395619954998</v>
      </c>
      <c r="E136" s="13">
        <f t="shared" si="5"/>
        <v>5937.6061190525543</v>
      </c>
    </row>
    <row r="137" spans="1:5" x14ac:dyDescent="0.25">
      <c r="A137">
        <v>135</v>
      </c>
      <c r="B137" s="12">
        <f t="shared" si="4"/>
        <v>757555.1383796056</v>
      </c>
      <c r="C137" s="13">
        <f>'Cash Flow Valuation'!$E$7</f>
        <v>10371.645681048054</v>
      </c>
      <c r="D137" s="12">
        <f>B136*('Cash Flow Valuation'!$E$3/12)</f>
        <v>4399.8241067344597</v>
      </c>
      <c r="E137" s="13">
        <f t="shared" si="5"/>
        <v>5971.8215743135943</v>
      </c>
    </row>
    <row r="138" spans="1:5" x14ac:dyDescent="0.25">
      <c r="A138">
        <v>136</v>
      </c>
      <c r="B138" s="12">
        <f t="shared" si="4"/>
        <v>751548.90418347006</v>
      </c>
      <c r="C138" s="13">
        <f>'Cash Flow Valuation'!$E$7</f>
        <v>10371.645681048054</v>
      </c>
      <c r="D138" s="12">
        <f>B137*('Cash Flow Valuation'!$E$3/12)</f>
        <v>4365.4114849124771</v>
      </c>
      <c r="E138" s="13">
        <f t="shared" si="5"/>
        <v>6006.2341961355769</v>
      </c>
    </row>
    <row r="139" spans="1:5" x14ac:dyDescent="0.25">
      <c r="A139">
        <v>137</v>
      </c>
      <c r="B139" s="12">
        <f t="shared" si="4"/>
        <v>745508.0590627793</v>
      </c>
      <c r="C139" s="13">
        <f>'Cash Flow Valuation'!$E$7</f>
        <v>10371.645681048054</v>
      </c>
      <c r="D139" s="12">
        <f>B138*('Cash Flow Valuation'!$E$3/12)</f>
        <v>4330.8005603572465</v>
      </c>
      <c r="E139" s="13">
        <f t="shared" si="5"/>
        <v>6040.8451206908076</v>
      </c>
    </row>
    <row r="140" spans="1:5" x14ac:dyDescent="0.25">
      <c r="A140">
        <v>138</v>
      </c>
      <c r="B140" s="12">
        <f t="shared" si="4"/>
        <v>739432.40357208054</v>
      </c>
      <c r="C140" s="13">
        <f>'Cash Flow Valuation'!$E$7</f>
        <v>10371.645681048054</v>
      </c>
      <c r="D140" s="12">
        <f>B139*('Cash Flow Valuation'!$E$3/12)</f>
        <v>4295.9901903492655</v>
      </c>
      <c r="E140" s="13">
        <f t="shared" si="5"/>
        <v>6075.6554906987885</v>
      </c>
    </row>
    <row r="141" spans="1:5" x14ac:dyDescent="0.25">
      <c r="A141">
        <v>139</v>
      </c>
      <c r="B141" s="12">
        <f t="shared" si="4"/>
        <v>733321.73711661657</v>
      </c>
      <c r="C141" s="13">
        <f>'Cash Flow Valuation'!$E$7</f>
        <v>10371.645681048054</v>
      </c>
      <c r="D141" s="12">
        <f>B140*('Cash Flow Valuation'!$E$3/12)</f>
        <v>4260.9792255841139</v>
      </c>
      <c r="E141" s="13">
        <f t="shared" si="5"/>
        <v>6110.6664554639401</v>
      </c>
    </row>
    <row r="142" spans="1:5" x14ac:dyDescent="0.25">
      <c r="A142">
        <v>140</v>
      </c>
      <c r="B142" s="12">
        <f t="shared" si="4"/>
        <v>727175.85794570297</v>
      </c>
      <c r="C142" s="13">
        <f>'Cash Flow Valuation'!$E$7</f>
        <v>10371.645681048054</v>
      </c>
      <c r="D142" s="12">
        <f>B141*('Cash Flow Valuation'!$E$3/12)</f>
        <v>4225.7665101345028</v>
      </c>
      <c r="E142" s="13">
        <f t="shared" si="5"/>
        <v>6145.8791709135512</v>
      </c>
    </row>
    <row r="143" spans="1:5" x14ac:dyDescent="0.25">
      <c r="A143">
        <v>141</v>
      </c>
      <c r="B143" s="12">
        <f t="shared" si="4"/>
        <v>720994.56314606708</v>
      </c>
      <c r="C143" s="13">
        <f>'Cash Flow Valuation'!$E$7</f>
        <v>10371.645681048054</v>
      </c>
      <c r="D143" s="12">
        <f>B142*('Cash Flow Valuation'!$E$3/12)</f>
        <v>4190.3508814121133</v>
      </c>
      <c r="E143" s="13">
        <f t="shared" si="5"/>
        <v>6181.2947996359408</v>
      </c>
    </row>
    <row r="144" spans="1:5" x14ac:dyDescent="0.25">
      <c r="A144">
        <v>142</v>
      </c>
      <c r="B144" s="12">
        <f t="shared" si="4"/>
        <v>714777.64863514819</v>
      </c>
      <c r="C144" s="13">
        <f>'Cash Flow Valuation'!$E$7</f>
        <v>10371.645681048054</v>
      </c>
      <c r="D144" s="12">
        <f>B143*('Cash Flow Valuation'!$E$3/12)</f>
        <v>4154.7311701292119</v>
      </c>
      <c r="E144" s="13">
        <f t="shared" si="5"/>
        <v>6216.9145109188421</v>
      </c>
    </row>
    <row r="145" spans="1:5" x14ac:dyDescent="0.25">
      <c r="A145">
        <v>143</v>
      </c>
      <c r="B145" s="12">
        <f t="shared" si="4"/>
        <v>708524.90915436018</v>
      </c>
      <c r="C145" s="13">
        <f>'Cash Flow Valuation'!$E$7</f>
        <v>10371.645681048054</v>
      </c>
      <c r="D145" s="12">
        <f>B144*('Cash Flow Valuation'!$E$3/12)</f>
        <v>4118.9062002600413</v>
      </c>
      <c r="E145" s="13">
        <f t="shared" si="5"/>
        <v>6252.7394807880128</v>
      </c>
    </row>
    <row r="146" spans="1:5" x14ac:dyDescent="0.25">
      <c r="A146">
        <v>144</v>
      </c>
      <c r="B146" s="12">
        <f t="shared" si="4"/>
        <v>702236.13826231414</v>
      </c>
      <c r="C146" s="13">
        <f>'Cash Flow Valuation'!$E$7</f>
        <v>10371.645681048054</v>
      </c>
      <c r="D146" s="12">
        <f>B145*('Cash Flow Valuation'!$E$3/12)</f>
        <v>4082.8747890020009</v>
      </c>
      <c r="E146" s="13">
        <f t="shared" si="5"/>
        <v>6288.7708920460536</v>
      </c>
    </row>
    <row r="147" spans="1:5" x14ac:dyDescent="0.25">
      <c r="A147">
        <v>145</v>
      </c>
      <c r="B147" s="12">
        <f t="shared" si="4"/>
        <v>695911.12832800264</v>
      </c>
      <c r="C147" s="13">
        <f>'Cash Flow Valuation'!$E$7</f>
        <v>10371.645681048054</v>
      </c>
      <c r="D147" s="12">
        <f>B146*('Cash Flow Valuation'!$E$3/12)</f>
        <v>4046.6357467365856</v>
      </c>
      <c r="E147" s="13">
        <f t="shared" si="5"/>
        <v>6325.0099343114689</v>
      </c>
    </row>
    <row r="148" spans="1:5" x14ac:dyDescent="0.25">
      <c r="A148">
        <v>146</v>
      </c>
      <c r="B148" s="12">
        <f t="shared" si="4"/>
        <v>689549.67052394466</v>
      </c>
      <c r="C148" s="13">
        <f>'Cash Flow Valuation'!$E$7</f>
        <v>10371.645681048054</v>
      </c>
      <c r="D148" s="12">
        <f>B147*('Cash Flow Valuation'!$E$3/12)</f>
        <v>4010.1878769901155</v>
      </c>
      <c r="E148" s="13">
        <f t="shared" si="5"/>
        <v>6361.4578040579381</v>
      </c>
    </row>
    <row r="149" spans="1:5" x14ac:dyDescent="0.25">
      <c r="A149">
        <v>147</v>
      </c>
      <c r="B149" s="12">
        <f t="shared" si="4"/>
        <v>683151.55481929088</v>
      </c>
      <c r="C149" s="13">
        <f>'Cash Flow Valuation'!$E$7</f>
        <v>10371.645681048054</v>
      </c>
      <c r="D149" s="12">
        <f>B148*('Cash Flow Valuation'!$E$3/12)</f>
        <v>3973.5299763942312</v>
      </c>
      <c r="E149" s="13">
        <f t="shared" si="5"/>
        <v>6398.1157046538228</v>
      </c>
    </row>
    <row r="150" spans="1:5" x14ac:dyDescent="0.25">
      <c r="A150">
        <v>148</v>
      </c>
      <c r="B150" s="12">
        <f t="shared" si="4"/>
        <v>676716.56997288903</v>
      </c>
      <c r="C150" s="13">
        <f>'Cash Flow Valuation'!$E$7</f>
        <v>10371.645681048054</v>
      </c>
      <c r="D150" s="12">
        <f>B149*('Cash Flow Valuation'!$E$3/12)</f>
        <v>3936.6608346461639</v>
      </c>
      <c r="E150" s="13">
        <f t="shared" si="5"/>
        <v>6434.9848464018905</v>
      </c>
    </row>
    <row r="151" spans="1:5" x14ac:dyDescent="0.25">
      <c r="A151">
        <v>149</v>
      </c>
      <c r="B151" s="12">
        <f t="shared" si="4"/>
        <v>670244.50352630974</v>
      </c>
      <c r="C151" s="13">
        <f>'Cash Flow Valuation'!$E$7</f>
        <v>10371.645681048054</v>
      </c>
      <c r="D151" s="12">
        <f>B150*('Cash Flow Valuation'!$E$3/12)</f>
        <v>3899.5792344687734</v>
      </c>
      <c r="E151" s="13">
        <f t="shared" si="5"/>
        <v>6472.0664465792806</v>
      </c>
    </row>
    <row r="152" spans="1:5" x14ac:dyDescent="0.25">
      <c r="A152">
        <v>150</v>
      </c>
      <c r="B152" s="12">
        <f t="shared" si="4"/>
        <v>663735.14179683209</v>
      </c>
      <c r="C152" s="13">
        <f>'Cash Flow Valuation'!$E$7</f>
        <v>10371.645681048054</v>
      </c>
      <c r="D152" s="12">
        <f>B151*('Cash Flow Valuation'!$E$3/12)</f>
        <v>3862.2839515703599</v>
      </c>
      <c r="E152" s="13">
        <f t="shared" si="5"/>
        <v>6509.3617294776941</v>
      </c>
    </row>
    <row r="153" spans="1:5" x14ac:dyDescent="0.25">
      <c r="A153">
        <v>151</v>
      </c>
      <c r="B153" s="12">
        <f t="shared" si="4"/>
        <v>657188.26987038832</v>
      </c>
      <c r="C153" s="13">
        <f>'Cash Flow Valuation'!$E$7</f>
        <v>10371.645681048054</v>
      </c>
      <c r="D153" s="12">
        <f>B152*('Cash Flow Valuation'!$E$3/12)</f>
        <v>3824.7737546042449</v>
      </c>
      <c r="E153" s="13">
        <f t="shared" si="5"/>
        <v>6546.8719264438096</v>
      </c>
    </row>
    <row r="154" spans="1:5" x14ac:dyDescent="0.25">
      <c r="A154">
        <v>152</v>
      </c>
      <c r="B154" s="12">
        <f t="shared" si="4"/>
        <v>650603.67159446841</v>
      </c>
      <c r="C154" s="13">
        <f>'Cash Flow Valuation'!$E$7</f>
        <v>10371.645681048054</v>
      </c>
      <c r="D154" s="12">
        <f>B153*('Cash Flow Valuation'!$E$3/12)</f>
        <v>3787.047405128113</v>
      </c>
      <c r="E154" s="13">
        <f t="shared" si="5"/>
        <v>6584.5982759199414</v>
      </c>
    </row>
    <row r="155" spans="1:5" x14ac:dyDescent="0.25">
      <c r="A155">
        <v>153</v>
      </c>
      <c r="B155" s="12">
        <f t="shared" si="4"/>
        <v>643981.12957098347</v>
      </c>
      <c r="C155" s="13">
        <f>'Cash Flow Valuation'!$E$7</f>
        <v>10371.645681048054</v>
      </c>
      <c r="D155" s="12">
        <f>B154*('Cash Flow Valuation'!$E$3/12)</f>
        <v>3749.1036575631242</v>
      </c>
      <c r="E155" s="13">
        <f t="shared" si="5"/>
        <v>6622.5420234849298</v>
      </c>
    </row>
    <row r="156" spans="1:5" x14ac:dyDescent="0.25">
      <c r="A156">
        <v>154</v>
      </c>
      <c r="B156" s="12">
        <f t="shared" si="4"/>
        <v>637320.42514908826</v>
      </c>
      <c r="C156" s="13">
        <f>'Cash Flow Valuation'!$E$7</f>
        <v>10371.645681048054</v>
      </c>
      <c r="D156" s="12">
        <f>B155*('Cash Flow Valuation'!$E$3/12)</f>
        <v>3710.9412591527926</v>
      </c>
      <c r="E156" s="13">
        <f t="shared" si="5"/>
        <v>6660.7044218952615</v>
      </c>
    </row>
    <row r="157" spans="1:5" x14ac:dyDescent="0.25">
      <c r="A157">
        <v>155</v>
      </c>
      <c r="B157" s="12">
        <f t="shared" si="4"/>
        <v>630621.33841796184</v>
      </c>
      <c r="C157" s="13">
        <f>'Cash Flow Valuation'!$E$7</f>
        <v>10371.645681048054</v>
      </c>
      <c r="D157" s="12">
        <f>B156*('Cash Flow Valuation'!$E$3/12)</f>
        <v>3672.5589499216212</v>
      </c>
      <c r="E157" s="13">
        <f t="shared" si="5"/>
        <v>6699.0867311264328</v>
      </c>
    </row>
    <row r="158" spans="1:5" x14ac:dyDescent="0.25">
      <c r="A158">
        <v>156</v>
      </c>
      <c r="B158" s="12">
        <f t="shared" si="4"/>
        <v>623883.64819954732</v>
      </c>
      <c r="C158" s="13">
        <f>'Cash Flow Valuation'!$E$7</f>
        <v>10371.645681048054</v>
      </c>
      <c r="D158" s="12">
        <f>B157*('Cash Flow Valuation'!$E$3/12)</f>
        <v>3633.9554626335052</v>
      </c>
      <c r="E158" s="13">
        <f t="shared" si="5"/>
        <v>6737.6902184145492</v>
      </c>
    </row>
    <row r="159" spans="1:5" x14ac:dyDescent="0.25">
      <c r="A159">
        <v>157</v>
      </c>
      <c r="B159" s="12">
        <f t="shared" si="4"/>
        <v>617107.13204124919</v>
      </c>
      <c r="C159" s="13">
        <f>'Cash Flow Valuation'!$E$7</f>
        <v>10371.645681048054</v>
      </c>
      <c r="D159" s="12">
        <f>B158*('Cash Flow Valuation'!$E$3/12)</f>
        <v>3595.1295227498917</v>
      </c>
      <c r="E159" s="13">
        <f t="shared" si="5"/>
        <v>6776.5161582981618</v>
      </c>
    </row>
    <row r="160" spans="1:5" x14ac:dyDescent="0.25">
      <c r="A160">
        <v>158</v>
      </c>
      <c r="B160" s="12">
        <f t="shared" si="4"/>
        <v>610291.56620858889</v>
      </c>
      <c r="C160" s="13">
        <f>'Cash Flow Valuation'!$E$7</f>
        <v>10371.645681048054</v>
      </c>
      <c r="D160" s="12">
        <f>B159*('Cash Flow Valuation'!$E$3/12)</f>
        <v>3556.0798483876988</v>
      </c>
      <c r="E160" s="13">
        <f t="shared" si="5"/>
        <v>6815.5658326603552</v>
      </c>
    </row>
    <row r="161" spans="1:5" x14ac:dyDescent="0.25">
      <c r="A161">
        <v>159</v>
      </c>
      <c r="B161" s="12">
        <f t="shared" si="4"/>
        <v>603436.72567781783</v>
      </c>
      <c r="C161" s="13">
        <f>'Cash Flow Valuation'!$E$7</f>
        <v>10371.645681048054</v>
      </c>
      <c r="D161" s="12">
        <f>B160*('Cash Flow Valuation'!$E$3/12)</f>
        <v>3516.8051502769936</v>
      </c>
      <c r="E161" s="13">
        <f t="shared" si="5"/>
        <v>6854.84053077106</v>
      </c>
    </row>
    <row r="162" spans="1:5" x14ac:dyDescent="0.25">
      <c r="A162">
        <v>160</v>
      </c>
      <c r="B162" s="12">
        <f t="shared" si="4"/>
        <v>596542.38412848825</v>
      </c>
      <c r="C162" s="13">
        <f>'Cash Flow Valuation'!$E$7</f>
        <v>10371.645681048054</v>
      </c>
      <c r="D162" s="12">
        <f>B161*('Cash Flow Valuation'!$E$3/12)</f>
        <v>3477.3041317184252</v>
      </c>
      <c r="E162" s="13">
        <f t="shared" si="5"/>
        <v>6894.3415493296288</v>
      </c>
    </row>
    <row r="163" spans="1:5" x14ac:dyDescent="0.25">
      <c r="A163">
        <v>161</v>
      </c>
      <c r="B163" s="12">
        <f t="shared" si="4"/>
        <v>589608.31393598067</v>
      </c>
      <c r="C163" s="13">
        <f>'Cash Flow Valuation'!$E$7</f>
        <v>10371.645681048054</v>
      </c>
      <c r="D163" s="12">
        <f>B162*('Cash Flow Valuation'!$E$3/12)</f>
        <v>3437.5754885404135</v>
      </c>
      <c r="E163" s="13">
        <f t="shared" si="5"/>
        <v>6934.070192507641</v>
      </c>
    </row>
    <row r="164" spans="1:5" x14ac:dyDescent="0.25">
      <c r="A164">
        <v>162</v>
      </c>
      <c r="B164" s="12">
        <f t="shared" si="4"/>
        <v>582634.28616398876</v>
      </c>
      <c r="C164" s="13">
        <f>'Cash Flow Valuation'!$E$7</f>
        <v>10371.645681048054</v>
      </c>
      <c r="D164" s="12">
        <f>B163*('Cash Flow Valuation'!$E$3/12)</f>
        <v>3397.6179090560886</v>
      </c>
      <c r="E164" s="13">
        <f t="shared" si="5"/>
        <v>6974.027771991965</v>
      </c>
    </row>
    <row r="165" spans="1:5" x14ac:dyDescent="0.25">
      <c r="A165">
        <v>163</v>
      </c>
      <c r="B165" s="12">
        <f t="shared" si="4"/>
        <v>575620.07055696065</v>
      </c>
      <c r="C165" s="13">
        <f>'Cash Flow Valuation'!$E$7</f>
        <v>10371.645681048054</v>
      </c>
      <c r="D165" s="12">
        <f>B164*('Cash Flow Valuation'!$E$3/12)</f>
        <v>3357.4300740199856</v>
      </c>
      <c r="E165" s="13">
        <f t="shared" si="5"/>
        <v>7014.2156070280689</v>
      </c>
    </row>
    <row r="166" spans="1:5" x14ac:dyDescent="0.25">
      <c r="A166">
        <v>164</v>
      </c>
      <c r="B166" s="12">
        <f t="shared" si="4"/>
        <v>568565.43553249713</v>
      </c>
      <c r="C166" s="13">
        <f>'Cash Flow Valuation'!$E$7</f>
        <v>10371.645681048054</v>
      </c>
      <c r="D166" s="12">
        <f>B165*('Cash Flow Valuation'!$E$3/12)</f>
        <v>3317.0106565844858</v>
      </c>
      <c r="E166" s="13">
        <f t="shared" si="5"/>
        <v>7054.6350244635687</v>
      </c>
    </row>
    <row r="167" spans="1:5" x14ac:dyDescent="0.25">
      <c r="A167">
        <v>165</v>
      </c>
      <c r="B167" s="12">
        <f t="shared" si="4"/>
        <v>561470.14817370509</v>
      </c>
      <c r="C167" s="13">
        <f>'Cash Flow Valuation'!$E$7</f>
        <v>10371.645681048054</v>
      </c>
      <c r="D167" s="12">
        <f>B166*('Cash Flow Valuation'!$E$3/12)</f>
        <v>3276.3583222560146</v>
      </c>
      <c r="E167" s="13">
        <f t="shared" si="5"/>
        <v>7095.2873587920394</v>
      </c>
    </row>
    <row r="168" spans="1:5" x14ac:dyDescent="0.25">
      <c r="A168">
        <v>166</v>
      </c>
      <c r="B168" s="12">
        <f t="shared" si="4"/>
        <v>554333.97422150802</v>
      </c>
      <c r="C168" s="13">
        <f>'Cash Flow Valuation'!$E$7</f>
        <v>10371.645681048054</v>
      </c>
      <c r="D168" s="12">
        <f>B167*('Cash Flow Valuation'!$E$3/12)</f>
        <v>3235.4717288509755</v>
      </c>
      <c r="E168" s="13">
        <f t="shared" si="5"/>
        <v>7136.1739521970785</v>
      </c>
    </row>
    <row r="169" spans="1:5" x14ac:dyDescent="0.25">
      <c r="A169">
        <v>167</v>
      </c>
      <c r="B169" s="12">
        <f t="shared" si="4"/>
        <v>547156.67806691141</v>
      </c>
      <c r="C169" s="13">
        <f>'Cash Flow Valuation'!$E$7</f>
        <v>10371.645681048054</v>
      </c>
      <c r="D169" s="12">
        <f>B168*('Cash Flow Valuation'!$E$3/12)</f>
        <v>3194.3495264514399</v>
      </c>
      <c r="E169" s="13">
        <f t="shared" si="5"/>
        <v>7177.2961545966136</v>
      </c>
    </row>
    <row r="170" spans="1:5" x14ac:dyDescent="0.25">
      <c r="A170">
        <v>168</v>
      </c>
      <c r="B170" s="12">
        <f t="shared" si="4"/>
        <v>539938.02274322393</v>
      </c>
      <c r="C170" s="13">
        <f>'Cash Flow Valuation'!$E$7</f>
        <v>10371.645681048054</v>
      </c>
      <c r="D170" s="12">
        <f>B169*('Cash Flow Valuation'!$E$3/12)</f>
        <v>3152.990357360577</v>
      </c>
      <c r="E170" s="13">
        <f t="shared" si="5"/>
        <v>7218.655323687477</v>
      </c>
    </row>
    <row r="171" spans="1:5" x14ac:dyDescent="0.25">
      <c r="A171">
        <v>169</v>
      </c>
      <c r="B171" s="12">
        <f t="shared" si="4"/>
        <v>532677.76991823374</v>
      </c>
      <c r="C171" s="13">
        <f>'Cash Flow Valuation'!$E$7</f>
        <v>10371.645681048054</v>
      </c>
      <c r="D171" s="12">
        <f>B170*('Cash Flow Valuation'!$E$3/12)</f>
        <v>3111.3928560578279</v>
      </c>
      <c r="E171" s="13">
        <f t="shared" si="5"/>
        <v>7260.2528249902261</v>
      </c>
    </row>
    <row r="172" spans="1:5" x14ac:dyDescent="0.25">
      <c r="A172">
        <v>170</v>
      </c>
      <c r="B172" s="12">
        <f t="shared" si="4"/>
        <v>525375.67988633947</v>
      </c>
      <c r="C172" s="13">
        <f>'Cash Flow Valuation'!$E$7</f>
        <v>10371.645681048054</v>
      </c>
      <c r="D172" s="12">
        <f>B171*('Cash Flow Valuation'!$E$3/12)</f>
        <v>3069.5556491538218</v>
      </c>
      <c r="E172" s="13">
        <f t="shared" si="5"/>
        <v>7302.0900318942322</v>
      </c>
    </row>
    <row r="173" spans="1:5" x14ac:dyDescent="0.25">
      <c r="A173">
        <v>171</v>
      </c>
      <c r="B173" s="12">
        <f t="shared" si="4"/>
        <v>518031.51156063646</v>
      </c>
      <c r="C173" s="13">
        <f>'Cash Flow Valuation'!$E$7</f>
        <v>10371.645681048054</v>
      </c>
      <c r="D173" s="12">
        <f>B172*('Cash Flow Valuation'!$E$3/12)</f>
        <v>3027.4773553450314</v>
      </c>
      <c r="E173" s="13">
        <f t="shared" si="5"/>
        <v>7344.1683257030227</v>
      </c>
    </row>
    <row r="174" spans="1:5" x14ac:dyDescent="0.25">
      <c r="A174">
        <v>172</v>
      </c>
      <c r="B174" s="12">
        <f t="shared" si="4"/>
        <v>510645.02246495656</v>
      </c>
      <c r="C174" s="13">
        <f>'Cash Flow Valuation'!$E$7</f>
        <v>10371.645681048054</v>
      </c>
      <c r="D174" s="12">
        <f>B173*('Cash Flow Valuation'!$E$3/12)</f>
        <v>2985.1565853681677</v>
      </c>
      <c r="E174" s="13">
        <f t="shared" si="5"/>
        <v>7386.4890956798863</v>
      </c>
    </row>
    <row r="175" spans="1:5" x14ac:dyDescent="0.25">
      <c r="A175">
        <v>173</v>
      </c>
      <c r="B175" s="12">
        <f t="shared" si="4"/>
        <v>503215.9687258628</v>
      </c>
      <c r="C175" s="13">
        <f>'Cash Flow Valuation'!$E$7</f>
        <v>10371.645681048054</v>
      </c>
      <c r="D175" s="12">
        <f>B174*('Cash Flow Valuation'!$E$3/12)</f>
        <v>2942.5919419543125</v>
      </c>
      <c r="E175" s="13">
        <f t="shared" si="5"/>
        <v>7429.0537390937416</v>
      </c>
    </row>
    <row r="176" spans="1:5" x14ac:dyDescent="0.25">
      <c r="A176">
        <v>174</v>
      </c>
      <c r="B176" s="12">
        <f t="shared" si="4"/>
        <v>495744.1050645975</v>
      </c>
      <c r="C176" s="13">
        <f>'Cash Flow Valuation'!$E$7</f>
        <v>10371.645681048054</v>
      </c>
      <c r="D176" s="12">
        <f>B175*('Cash Flow Valuation'!$E$3/12)</f>
        <v>2899.7820197827846</v>
      </c>
      <c r="E176" s="13">
        <f t="shared" si="5"/>
        <v>7471.8636612652699</v>
      </c>
    </row>
    <row r="177" spans="1:5" x14ac:dyDescent="0.25">
      <c r="A177">
        <v>175</v>
      </c>
      <c r="B177" s="12">
        <f t="shared" si="4"/>
        <v>488229.18478898419</v>
      </c>
      <c r="C177" s="13">
        <f>'Cash Flow Valuation'!$E$7</f>
        <v>10371.645681048054</v>
      </c>
      <c r="D177" s="12">
        <f>B176*('Cash Flow Valuation'!$E$3/12)</f>
        <v>2856.7254054347432</v>
      </c>
      <c r="E177" s="13">
        <f t="shared" si="5"/>
        <v>7514.9202756133109</v>
      </c>
    </row>
    <row r="178" spans="1:5" x14ac:dyDescent="0.25">
      <c r="A178">
        <v>176</v>
      </c>
      <c r="B178" s="12">
        <f t="shared" si="4"/>
        <v>480670.95978528267</v>
      </c>
      <c r="C178" s="13">
        <f>'Cash Flow Valuation'!$E$7</f>
        <v>10371.645681048054</v>
      </c>
      <c r="D178" s="12">
        <f>B177*('Cash Flow Valuation'!$E$3/12)</f>
        <v>2813.4206773465216</v>
      </c>
      <c r="E178" s="13">
        <f t="shared" si="5"/>
        <v>7558.2250037015328</v>
      </c>
    </row>
    <row r="179" spans="1:5" x14ac:dyDescent="0.25">
      <c r="A179">
        <v>177</v>
      </c>
      <c r="B179" s="12">
        <f t="shared" si="4"/>
        <v>473069.1805099973</v>
      </c>
      <c r="C179" s="13">
        <f>'Cash Flow Valuation'!$E$7</f>
        <v>10371.645681048054</v>
      </c>
      <c r="D179" s="12">
        <f>B178*('Cash Flow Valuation'!$E$3/12)</f>
        <v>2769.8664057626916</v>
      </c>
      <c r="E179" s="13">
        <f t="shared" si="5"/>
        <v>7601.779275285362</v>
      </c>
    </row>
    <row r="180" spans="1:5" x14ac:dyDescent="0.25">
      <c r="A180">
        <v>178</v>
      </c>
      <c r="B180" s="12">
        <f t="shared" si="4"/>
        <v>465423.59598163812</v>
      </c>
      <c r="C180" s="13">
        <f>'Cash Flow Valuation'!$E$7</f>
        <v>10371.645681048054</v>
      </c>
      <c r="D180" s="12">
        <f>B179*('Cash Flow Valuation'!$E$3/12)</f>
        <v>2726.0611526888597</v>
      </c>
      <c r="E180" s="13">
        <f t="shared" si="5"/>
        <v>7645.5845283591943</v>
      </c>
    </row>
    <row r="181" spans="1:5" x14ac:dyDescent="0.25">
      <c r="A181">
        <v>179</v>
      </c>
      <c r="B181" s="12">
        <f t="shared" si="4"/>
        <v>457733.95377243427</v>
      </c>
      <c r="C181" s="13">
        <f>'Cash Flow Valuation'!$E$7</f>
        <v>10371.645681048054</v>
      </c>
      <c r="D181" s="12">
        <f>B180*('Cash Flow Valuation'!$E$3/12)</f>
        <v>2682.0034718441898</v>
      </c>
      <c r="E181" s="13">
        <f t="shared" si="5"/>
        <v>7689.6422092038647</v>
      </c>
    </row>
    <row r="182" spans="1:5" x14ac:dyDescent="0.25">
      <c r="A182">
        <v>180</v>
      </c>
      <c r="B182" s="12">
        <f t="shared" si="4"/>
        <v>449999.99999999988</v>
      </c>
      <c r="C182" s="13">
        <f>'Cash Flow Valuation'!$E$7</f>
        <v>10371.645681048054</v>
      </c>
      <c r="D182" s="12">
        <f>B181*('Cash Flow Valuation'!$E$3/12)</f>
        <v>2637.6919086136527</v>
      </c>
      <c r="E182" s="13">
        <f t="shared" si="5"/>
        <v>7733.9537724344009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Cash Flow Valuation</vt:lpstr>
      <vt:lpstr>Loan Amortization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Rydalch</dc:creator>
  <cp:lastModifiedBy>Jake Rydalch</cp:lastModifiedBy>
  <dcterms:created xsi:type="dcterms:W3CDTF">2024-05-22T15:47:16Z</dcterms:created>
  <dcterms:modified xsi:type="dcterms:W3CDTF">2024-05-22T16:55:47Z</dcterms:modified>
</cp:coreProperties>
</file>