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s2ni\OneDrive\Desktop\"/>
    </mc:Choice>
  </mc:AlternateContent>
  <xr:revisionPtr revIDLastSave="0" documentId="13_ncr:1_{40F8999B-207D-46BB-8B40-5E75CAFB4B87}" xr6:coauthVersionLast="47" xr6:coauthVersionMax="47" xr10:uidLastSave="{00000000-0000-0000-0000-000000000000}"/>
  <bookViews>
    <workbookView xWindow="9720" yWindow="165" windowWidth="14310" windowHeight="15285" firstSheet="2" activeTab="9" xr2:uid="{BC03670F-BF5A-4CF9-BEBB-C58375AC5BD4}"/>
  </bookViews>
  <sheets>
    <sheet name="Nelson-Sigel Model" sheetId="11" r:id="rId1"/>
    <sheet name="Term Structure" sheetId="1" r:id="rId2"/>
    <sheet name="Tree for rstar" sheetId="2" r:id="rId3"/>
    <sheet name="alpha(t)" sheetId="4" r:id="rId4"/>
    <sheet name="Tree for r" sheetId="3" r:id="rId5"/>
    <sheet name="Tree for Q" sheetId="6" r:id="rId6"/>
    <sheet name="one period discount factor" sheetId="5" r:id="rId7"/>
    <sheet name="Leaf Node &amp; P(t,T)" sheetId="7" r:id="rId8"/>
    <sheet name="Put Option Tree" sheetId="8" r:id="rId9"/>
    <sheet name="Call Option Tree" sheetId="9" r:id="rId10"/>
  </sheets>
  <definedNames>
    <definedName name="a">'Term Structure'!$C$20</definedName>
    <definedName name="beta_0">'Nelson-Sigel Model'!$B$6</definedName>
    <definedName name="beta_1">'Nelson-Sigel Model'!$C$6</definedName>
    <definedName name="beta_2">'Nelson-Sigel Model'!$D$6</definedName>
    <definedName name="deltarstar">'Term Structure'!$C$25</definedName>
    <definedName name="deltat">'Term Structure'!$C$21</definedName>
    <definedName name="K">'Leaf Node &amp; P(t,T)'!$C$4</definedName>
    <definedName name="lamda">'Nelson-Sigel Model'!$E$6</definedName>
    <definedName name="M">'Term Structure'!$C$23</definedName>
    <definedName name="Maturity">'Leaf Node &amp; P(t,T)'!$C$3</definedName>
    <definedName name="N">'Leaf Node &amp; P(t,T)'!$C$16</definedName>
    <definedName name="sigma">'Term Structure'!$C$19</definedName>
    <definedName name="solver_adj" localSheetId="0" hidden="1">'Nelson-Sigel Model'!$B$6:$E$6</definedName>
    <definedName name="solver_cvg" localSheetId="0" hidden="1">0.0001</definedName>
    <definedName name="solver_drv" localSheetId="0" hidden="1">1</definedName>
    <definedName name="solver_eng" localSheetId="3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'Nelson-Sigel Model'!$E$6</definedName>
    <definedName name="solver_lhs2" localSheetId="0" hidden="1">'Nelson-Sigel Model'!$E$6</definedName>
    <definedName name="solver_lhs3" localSheetId="0" hidden="1">'Nelson-Sigel Model'!$B$6</definedName>
    <definedName name="solver_lhs4" localSheetId="0" hidden="1">'Nelson-Sigel Model'!$C$6</definedName>
    <definedName name="solver_lhs5" localSheetId="0" hidden="1">'Nelson-Sigel Model'!$D$6</definedName>
    <definedName name="solver_lhs6" localSheetId="0" hidden="1">'Nelson-Sigel Model'!$D$6</definedName>
    <definedName name="solver_lhs7" localSheetId="0" hidden="1">'Nelson-Sigel Model'!$D$6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3" hidden="1">1</definedName>
    <definedName name="solver_neg" localSheetId="0" hidden="1">2</definedName>
    <definedName name="solver_nod" localSheetId="0" hidden="1">2147483647</definedName>
    <definedName name="solver_num" localSheetId="3" hidden="1">0</definedName>
    <definedName name="solver_num" localSheetId="0" hidden="1">0</definedName>
    <definedName name="solver_nwt" localSheetId="0" hidden="1">1</definedName>
    <definedName name="solver_opt" localSheetId="3" hidden="1">'alpha(t)'!$C$3</definedName>
    <definedName name="solver_opt" localSheetId="0" hidden="1">'Nelson-Sigel Model'!$C$8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hs1" localSheetId="0" hidden="1">0.1</definedName>
    <definedName name="solver_rhs2" localSheetId="0" hidden="1">0.1</definedName>
    <definedName name="solver_rhs3" localSheetId="0" hidden="1">0</definedName>
    <definedName name="solver_rhs4" localSheetId="0" hidden="1">1</definedName>
    <definedName name="solver_rhs5" localSheetId="0" hidden="1">-1</definedName>
    <definedName name="solver_rhs6" localSheetId="0" hidden="1">-1</definedName>
    <definedName name="solver_rhs7" localSheetId="0" hidden="1">-1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3" hidden="1">1</definedName>
    <definedName name="solver_typ" localSheetId="0" hidden="1">2</definedName>
    <definedName name="solver_val" localSheetId="3" hidden="1">0</definedName>
    <definedName name="solver_val" localSheetId="0" hidden="1">0</definedName>
    <definedName name="solver_ver" localSheetId="3" hidden="1">3</definedName>
    <definedName name="solver_ver" localSheetId="0" hidden="1">3</definedName>
    <definedName name="t">'Leaf Node &amp; P(t,T)'!$C$2</definedName>
    <definedName name="V">'Term Structure'!$C$24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7" l="1"/>
  <c r="F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3" i="7"/>
  <c r="O38" i="3"/>
  <c r="O37" i="3"/>
  <c r="O36" i="3"/>
  <c r="C10" i="7"/>
  <c r="C7" i="7"/>
  <c r="C6" i="7"/>
  <c r="N36" i="3"/>
  <c r="M36" i="3"/>
  <c r="O35" i="3"/>
  <c r="D27" i="6"/>
  <c r="D26" i="6"/>
  <c r="D25" i="6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D23" i="11"/>
  <c r="E23" i="11"/>
  <c r="F23" i="11" s="1"/>
  <c r="D24" i="11"/>
  <c r="E24" i="11"/>
  <c r="I6" i="1" s="1"/>
  <c r="D25" i="11"/>
  <c r="E25" i="11"/>
  <c r="I7" i="1" s="1"/>
  <c r="D26" i="11"/>
  <c r="E26" i="11"/>
  <c r="I8" i="1" s="1"/>
  <c r="D27" i="11"/>
  <c r="E27" i="11"/>
  <c r="I9" i="1" s="1"/>
  <c r="D28" i="11"/>
  <c r="E28" i="11" s="1"/>
  <c r="D29" i="11"/>
  <c r="E29" i="11"/>
  <c r="F29" i="11" s="1"/>
  <c r="D30" i="11"/>
  <c r="E30" i="11"/>
  <c r="I12" i="1" s="1"/>
  <c r="D31" i="11"/>
  <c r="E31" i="11"/>
  <c r="I13" i="1" s="1"/>
  <c r="D32" i="11"/>
  <c r="E32" i="11"/>
  <c r="I14" i="1" s="1"/>
  <c r="D33" i="11"/>
  <c r="E33" i="11"/>
  <c r="F33" i="11" s="1"/>
  <c r="D34" i="11"/>
  <c r="E34" i="11"/>
  <c r="F34" i="11" s="1"/>
  <c r="D35" i="11"/>
  <c r="E35" i="11"/>
  <c r="I17" i="1" s="1"/>
  <c r="J17" i="1" s="1"/>
  <c r="D36" i="11"/>
  <c r="E36" i="11"/>
  <c r="I18" i="1" s="1"/>
  <c r="D37" i="11"/>
  <c r="E37" i="11"/>
  <c r="I19" i="1" s="1"/>
  <c r="D38" i="11"/>
  <c r="E38" i="11"/>
  <c r="I20" i="1" s="1"/>
  <c r="D39" i="11"/>
  <c r="E39" i="11"/>
  <c r="I21" i="1" s="1"/>
  <c r="D40" i="11"/>
  <c r="E40" i="11"/>
  <c r="I22" i="1" s="1"/>
  <c r="D41" i="11"/>
  <c r="E41" i="11"/>
  <c r="I23" i="1" s="1"/>
  <c r="D42" i="11"/>
  <c r="E42" i="11"/>
  <c r="I24" i="1" s="1"/>
  <c r="D43" i="11"/>
  <c r="E43" i="11"/>
  <c r="I25" i="1" s="1"/>
  <c r="D44" i="11"/>
  <c r="E44" i="11" s="1"/>
  <c r="D45" i="11"/>
  <c r="E45" i="11"/>
  <c r="I27" i="1" s="1"/>
  <c r="J27" i="1" s="1"/>
  <c r="D46" i="11"/>
  <c r="E46" i="11"/>
  <c r="F46" i="11" s="1"/>
  <c r="D47" i="11"/>
  <c r="E47" i="11"/>
  <c r="I29" i="1" s="1"/>
  <c r="D48" i="11"/>
  <c r="E48" i="11"/>
  <c r="I30" i="1" s="1"/>
  <c r="J30" i="1" s="1"/>
  <c r="D49" i="11"/>
  <c r="E49" i="11"/>
  <c r="F49" i="11" s="1"/>
  <c r="D50" i="11"/>
  <c r="E50" i="11"/>
  <c r="I32" i="1" s="1"/>
  <c r="D51" i="11"/>
  <c r="E51" i="11"/>
  <c r="F51" i="11" s="1"/>
  <c r="D52" i="11"/>
  <c r="E52" i="11"/>
  <c r="I34" i="1" s="1"/>
  <c r="D53" i="11"/>
  <c r="E53" i="11"/>
  <c r="I35" i="1" s="1"/>
  <c r="D54" i="11"/>
  <c r="E54" i="11"/>
  <c r="I36" i="1" s="1"/>
  <c r="D55" i="11"/>
  <c r="E55" i="11"/>
  <c r="F55" i="11" s="1"/>
  <c r="D56" i="11"/>
  <c r="E56" i="11"/>
  <c r="I38" i="1" s="1"/>
  <c r="D57" i="11"/>
  <c r="E57" i="11"/>
  <c r="I39" i="1" s="1"/>
  <c r="D58" i="11"/>
  <c r="E58" i="11"/>
  <c r="I40" i="1" s="1"/>
  <c r="C23" i="11"/>
  <c r="D14" i="11"/>
  <c r="D13" i="11"/>
  <c r="D12" i="11"/>
  <c r="D11" i="11"/>
  <c r="C24" i="11"/>
  <c r="E12" i="11" s="1"/>
  <c r="C25" i="11"/>
  <c r="E13" i="11" s="1"/>
  <c r="C26" i="11"/>
  <c r="C27" i="11"/>
  <c r="C28" i="11"/>
  <c r="D20" i="11"/>
  <c r="D19" i="11"/>
  <c r="D18" i="11"/>
  <c r="D17" i="11"/>
  <c r="D16" i="11"/>
  <c r="D15" i="11"/>
  <c r="F35" i="11" l="1"/>
  <c r="F41" i="11"/>
  <c r="F26" i="11"/>
  <c r="F50" i="11"/>
  <c r="F45" i="11"/>
  <c r="I11" i="1"/>
  <c r="J11" i="1" s="1"/>
  <c r="F52" i="11"/>
  <c r="I5" i="1"/>
  <c r="J5" i="1" s="1"/>
  <c r="F24" i="11"/>
  <c r="F53" i="11"/>
  <c r="F39" i="11"/>
  <c r="F43" i="11"/>
  <c r="F56" i="11"/>
  <c r="F57" i="11"/>
  <c r="F36" i="11"/>
  <c r="F42" i="11"/>
  <c r="J35" i="1"/>
  <c r="F25" i="11"/>
  <c r="F30" i="11"/>
  <c r="F54" i="11"/>
  <c r="F48" i="11"/>
  <c r="F31" i="11"/>
  <c r="I28" i="1"/>
  <c r="J28" i="1" s="1"/>
  <c r="I16" i="1"/>
  <c r="J16" i="1" s="1"/>
  <c r="I33" i="1"/>
  <c r="J33" i="1" s="1"/>
  <c r="F32" i="11"/>
  <c r="F58" i="11"/>
  <c r="F40" i="11"/>
  <c r="F37" i="11"/>
  <c r="I37" i="1"/>
  <c r="J37" i="1" s="1"/>
  <c r="F47" i="11"/>
  <c r="F27" i="11"/>
  <c r="F38" i="11"/>
  <c r="J21" i="1"/>
  <c r="J14" i="1"/>
  <c r="J19" i="1"/>
  <c r="J9" i="1"/>
  <c r="F28" i="11"/>
  <c r="I10" i="1"/>
  <c r="J10" i="1" s="1"/>
  <c r="F44" i="11"/>
  <c r="I26" i="1"/>
  <c r="J26" i="1" s="1"/>
  <c r="J20" i="1"/>
  <c r="J25" i="1"/>
  <c r="J8" i="1"/>
  <c r="J36" i="1"/>
  <c r="J24" i="1"/>
  <c r="J40" i="1"/>
  <c r="J18" i="1"/>
  <c r="I15" i="1"/>
  <c r="J15" i="1" s="1"/>
  <c r="J38" i="1"/>
  <c r="J34" i="1"/>
  <c r="I31" i="1"/>
  <c r="J31" i="1" s="1"/>
  <c r="J29" i="1"/>
  <c r="J22" i="1"/>
  <c r="J39" i="1"/>
  <c r="J32" i="1"/>
  <c r="J12" i="1"/>
  <c r="J23" i="1"/>
  <c r="J13" i="1"/>
  <c r="J6" i="1"/>
  <c r="J7" i="1"/>
  <c r="C21" i="1"/>
  <c r="C12" i="7" s="1"/>
  <c r="C11" i="7" s="1"/>
  <c r="E15" i="11" a="1"/>
  <c r="E15" i="11" s="1"/>
  <c r="E14" i="11" a="1"/>
  <c r="E14" i="11" s="1"/>
  <c r="E16" i="11" a="1"/>
  <c r="E16" i="11" s="1"/>
  <c r="E11" i="11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8" i="7"/>
  <c r="B3" i="4" l="1"/>
  <c r="C26" i="3" s="1"/>
  <c r="C26" i="5" s="1"/>
  <c r="C13" i="7"/>
  <c r="C14" i="7" s="1"/>
  <c r="C8" i="11" a="1"/>
  <c r="C8" i="11" s="1"/>
  <c r="N26" i="5"/>
  <c r="O26" i="5"/>
  <c r="D26" i="5"/>
  <c r="F26" i="5"/>
  <c r="P26" i="5"/>
  <c r="E26" i="5"/>
  <c r="Q26" i="5"/>
  <c r="J26" i="5"/>
  <c r="R26" i="5"/>
  <c r="S26" i="5"/>
  <c r="T26" i="5"/>
  <c r="U26" i="5"/>
  <c r="V26" i="5"/>
  <c r="W26" i="5"/>
  <c r="X26" i="5"/>
  <c r="G26" i="5"/>
  <c r="M26" i="5"/>
  <c r="H26" i="5"/>
  <c r="C23" i="1"/>
  <c r="E12" i="2" s="1"/>
  <c r="I26" i="5"/>
  <c r="Y26" i="5"/>
  <c r="C24" i="1"/>
  <c r="C25" i="1" s="1"/>
  <c r="K26" i="5"/>
  <c r="Z26" i="5"/>
  <c r="L26" i="5"/>
  <c r="F15" i="7" l="1"/>
  <c r="G15" i="7" s="1"/>
  <c r="O26" i="8" s="1"/>
  <c r="E5" i="2"/>
  <c r="E39" i="2"/>
  <c r="F34" i="2"/>
  <c r="E21" i="2"/>
  <c r="F6" i="2"/>
  <c r="E32" i="2"/>
  <c r="D23" i="2"/>
  <c r="E15" i="2"/>
  <c r="E42" i="2"/>
  <c r="F3" i="2"/>
  <c r="E14" i="2"/>
  <c r="E18" i="2"/>
  <c r="D28" i="2"/>
  <c r="F9" i="2"/>
  <c r="F32" i="2"/>
  <c r="E28" i="2"/>
  <c r="D35" i="2"/>
  <c r="E41" i="2"/>
  <c r="E47" i="2"/>
  <c r="D48" i="2"/>
  <c r="C27" i="1"/>
  <c r="C28" i="1" s="1"/>
  <c r="F31" i="2"/>
  <c r="D19" i="2"/>
  <c r="D32" i="2"/>
  <c r="F29" i="2"/>
  <c r="D38" i="2"/>
  <c r="F15" i="2"/>
  <c r="E10" i="2"/>
  <c r="F39" i="2"/>
  <c r="F22" i="2"/>
  <c r="D9" i="2"/>
  <c r="E24" i="2"/>
  <c r="D44" i="2"/>
  <c r="E7" i="2"/>
  <c r="D16" i="2"/>
  <c r="F36" i="2"/>
  <c r="D4" i="2"/>
  <c r="D7" i="2"/>
  <c r="F11" i="2"/>
  <c r="D20" i="2"/>
  <c r="D25" i="3"/>
  <c r="D25" i="5" s="1"/>
  <c r="E24" i="6" s="1"/>
  <c r="F12" i="2"/>
  <c r="E49" i="2"/>
  <c r="D49" i="2"/>
  <c r="F43" i="2"/>
  <c r="F44" i="2"/>
  <c r="F49" i="2"/>
  <c r="F37" i="2"/>
  <c r="E34" i="2"/>
  <c r="F19" i="2"/>
  <c r="E26" i="2"/>
  <c r="D18" i="2"/>
  <c r="D37" i="2"/>
  <c r="D29" i="2"/>
  <c r="F17" i="2"/>
  <c r="D27" i="2"/>
  <c r="F47" i="2"/>
  <c r="F8" i="2"/>
  <c r="D13" i="2"/>
  <c r="D11" i="2"/>
  <c r="D24" i="2"/>
  <c r="E19" i="2"/>
  <c r="D10" i="2"/>
  <c r="D47" i="2"/>
  <c r="E11" i="2"/>
  <c r="E43" i="2"/>
  <c r="D8" i="2"/>
  <c r="D31" i="2"/>
  <c r="E17" i="2"/>
  <c r="D21" i="2"/>
  <c r="F28" i="2"/>
  <c r="F48" i="2"/>
  <c r="E27" i="2"/>
  <c r="E40" i="2"/>
  <c r="E31" i="2"/>
  <c r="E25" i="2"/>
  <c r="E46" i="2"/>
  <c r="F25" i="2"/>
  <c r="E9" i="2"/>
  <c r="E22" i="2"/>
  <c r="D6" i="2"/>
  <c r="E29" i="2"/>
  <c r="D33" i="2"/>
  <c r="E13" i="2"/>
  <c r="D26" i="2"/>
  <c r="E4" i="2"/>
  <c r="F38" i="2"/>
  <c r="E6" i="2"/>
  <c r="E38" i="2"/>
  <c r="E23" i="2"/>
  <c r="F20" i="2"/>
  <c r="E30" i="2"/>
  <c r="F30" i="2"/>
  <c r="E36" i="2"/>
  <c r="D46" i="2"/>
  <c r="F21" i="2"/>
  <c r="F35" i="2"/>
  <c r="E20" i="2"/>
  <c r="E48" i="2"/>
  <c r="F23" i="2"/>
  <c r="F24" i="2"/>
  <c r="F7" i="2"/>
  <c r="D14" i="2"/>
  <c r="D30" i="2"/>
  <c r="F5" i="2"/>
  <c r="F18" i="2"/>
  <c r="F26" i="2"/>
  <c r="F42" i="2"/>
  <c r="F41" i="2"/>
  <c r="F40" i="2"/>
  <c r="E45" i="2"/>
  <c r="E8" i="2"/>
  <c r="D12" i="2"/>
  <c r="D43" i="2"/>
  <c r="D3" i="2"/>
  <c r="F33" i="2"/>
  <c r="F4" i="2"/>
  <c r="D39" i="2"/>
  <c r="D45" i="2"/>
  <c r="D34" i="2"/>
  <c r="F45" i="2"/>
  <c r="D15" i="2"/>
  <c r="D42" i="2"/>
  <c r="F13" i="2"/>
  <c r="E35" i="2"/>
  <c r="E3" i="2"/>
  <c r="F46" i="2"/>
  <c r="E33" i="2"/>
  <c r="D40" i="2"/>
  <c r="D17" i="2"/>
  <c r="D22" i="2"/>
  <c r="F14" i="2"/>
  <c r="E37" i="2"/>
  <c r="D36" i="2"/>
  <c r="D5" i="2"/>
  <c r="F10" i="2"/>
  <c r="E16" i="2"/>
  <c r="F27" i="2"/>
  <c r="E44" i="2"/>
  <c r="D25" i="2"/>
  <c r="D41" i="2"/>
  <c r="F16" i="2"/>
  <c r="U27" i="3"/>
  <c r="U27" i="5" s="1"/>
  <c r="E27" i="3"/>
  <c r="E27" i="5" s="1"/>
  <c r="P27" i="3"/>
  <c r="P27" i="5" s="1"/>
  <c r="T27" i="3"/>
  <c r="T27" i="5" s="1"/>
  <c r="N27" i="3"/>
  <c r="N27" i="5" s="1"/>
  <c r="G27" i="3"/>
  <c r="G27" i="5" s="1"/>
  <c r="W27" i="3"/>
  <c r="W27" i="5" s="1"/>
  <c r="Q27" i="3"/>
  <c r="Q27" i="5" s="1"/>
  <c r="D27" i="3"/>
  <c r="D27" i="5" s="1"/>
  <c r="E27" i="6" s="1"/>
  <c r="S27" i="3"/>
  <c r="S27" i="5" s="1"/>
  <c r="R27" i="3"/>
  <c r="R27" i="5" s="1"/>
  <c r="L27" i="3"/>
  <c r="L27" i="5" s="1"/>
  <c r="F27" i="3"/>
  <c r="F27" i="5" s="1"/>
  <c r="J27" i="3"/>
  <c r="J27" i="5" s="1"/>
  <c r="M27" i="3"/>
  <c r="M27" i="5" s="1"/>
  <c r="H27" i="3"/>
  <c r="H27" i="5" s="1"/>
  <c r="Z27" i="3"/>
  <c r="Z27" i="5" s="1"/>
  <c r="X27" i="3"/>
  <c r="X27" i="5" s="1"/>
  <c r="V27" i="3"/>
  <c r="V27" i="5" s="1"/>
  <c r="K27" i="3"/>
  <c r="K27" i="5" s="1"/>
  <c r="O27" i="3"/>
  <c r="I27" i="3"/>
  <c r="I27" i="5" s="1"/>
  <c r="Y27" i="3"/>
  <c r="Y27" i="5" s="1"/>
  <c r="H15" i="7" l="1"/>
  <c r="O26" i="9" s="1"/>
  <c r="O27" i="5"/>
  <c r="F16" i="7"/>
  <c r="F25" i="3"/>
  <c r="H25" i="3"/>
  <c r="H25" i="5" s="1"/>
  <c r="X25" i="3"/>
  <c r="X25" i="5" s="1"/>
  <c r="Y25" i="3"/>
  <c r="Y25" i="5" s="1"/>
  <c r="Q25" i="3"/>
  <c r="Q25" i="5" s="1"/>
  <c r="T25" i="3"/>
  <c r="T25" i="5" s="1"/>
  <c r="N25" i="3"/>
  <c r="N25" i="5" s="1"/>
  <c r="P25" i="3"/>
  <c r="P25" i="5" s="1"/>
  <c r="K25" i="3"/>
  <c r="K25" i="5" s="1"/>
  <c r="W25" i="3"/>
  <c r="W25" i="5" s="1"/>
  <c r="U25" i="3"/>
  <c r="U25" i="5" s="1"/>
  <c r="R25" i="3"/>
  <c r="R25" i="5" s="1"/>
  <c r="L25" i="3"/>
  <c r="L25" i="5" s="1"/>
  <c r="S25" i="3"/>
  <c r="S25" i="5" s="1"/>
  <c r="I25" i="3"/>
  <c r="I25" i="5" s="1"/>
  <c r="G25" i="3"/>
  <c r="G25" i="5" s="1"/>
  <c r="E25" i="3"/>
  <c r="E25" i="5" s="1"/>
  <c r="V25" i="3"/>
  <c r="V25" i="5" s="1"/>
  <c r="Z25" i="3"/>
  <c r="Z25" i="5" s="1"/>
  <c r="O25" i="3"/>
  <c r="J25" i="3"/>
  <c r="J25" i="5" s="1"/>
  <c r="M25" i="3"/>
  <c r="M25" i="5" s="1"/>
  <c r="U28" i="3"/>
  <c r="U28" i="5" s="1"/>
  <c r="E28" i="3"/>
  <c r="E28" i="5" s="1"/>
  <c r="P28" i="3"/>
  <c r="P28" i="5" s="1"/>
  <c r="N28" i="3"/>
  <c r="N28" i="5" s="1"/>
  <c r="G28" i="3"/>
  <c r="G28" i="5" s="1"/>
  <c r="W28" i="3"/>
  <c r="W28" i="5" s="1"/>
  <c r="T28" i="3"/>
  <c r="T28" i="5" s="1"/>
  <c r="Q28" i="3"/>
  <c r="Q28" i="5" s="1"/>
  <c r="S28" i="3"/>
  <c r="S28" i="5" s="1"/>
  <c r="J28" i="3"/>
  <c r="J28" i="5" s="1"/>
  <c r="X28" i="3"/>
  <c r="X28" i="5" s="1"/>
  <c r="L28" i="3"/>
  <c r="L28" i="5" s="1"/>
  <c r="F28" i="3"/>
  <c r="F28" i="5" s="1"/>
  <c r="V28" i="3"/>
  <c r="V28" i="5" s="1"/>
  <c r="R28" i="3"/>
  <c r="R28" i="5" s="1"/>
  <c r="Z28" i="3"/>
  <c r="Z28" i="5" s="1"/>
  <c r="M28" i="3"/>
  <c r="M28" i="5" s="1"/>
  <c r="H28" i="3"/>
  <c r="H28" i="5" s="1"/>
  <c r="K28" i="3"/>
  <c r="K28" i="5" s="1"/>
  <c r="Y28" i="3"/>
  <c r="Y28" i="5" s="1"/>
  <c r="I28" i="3"/>
  <c r="I28" i="5" s="1"/>
  <c r="O28" i="3"/>
  <c r="O25" i="5" l="1"/>
  <c r="F14" i="7"/>
  <c r="O28" i="5"/>
  <c r="F17" i="7"/>
  <c r="G16" i="7"/>
  <c r="O27" i="8" s="1"/>
  <c r="H16" i="7"/>
  <c r="O27" i="9" s="1"/>
  <c r="E25" i="6"/>
  <c r="F25" i="5"/>
  <c r="C4" i="4"/>
  <c r="E28" i="6"/>
  <c r="E26" i="6"/>
  <c r="L24" i="3"/>
  <c r="L24" i="5" s="1"/>
  <c r="O24" i="3"/>
  <c r="N24" i="3"/>
  <c r="N24" i="5" s="1"/>
  <c r="P24" i="3"/>
  <c r="P24" i="5" s="1"/>
  <c r="I24" i="3"/>
  <c r="I24" i="5" s="1"/>
  <c r="V24" i="3"/>
  <c r="V24" i="5" s="1"/>
  <c r="Z24" i="3"/>
  <c r="Z24" i="5" s="1"/>
  <c r="H24" i="3"/>
  <c r="H24" i="5" s="1"/>
  <c r="J24" i="3"/>
  <c r="J24" i="5" s="1"/>
  <c r="X24" i="3"/>
  <c r="X24" i="5" s="1"/>
  <c r="R24" i="3"/>
  <c r="R24" i="5" s="1"/>
  <c r="S24" i="3"/>
  <c r="S24" i="5" s="1"/>
  <c r="E24" i="3"/>
  <c r="E24" i="5" s="1"/>
  <c r="F23" i="6" s="1"/>
  <c r="M24" i="3"/>
  <c r="M24" i="5" s="1"/>
  <c r="Y24" i="3"/>
  <c r="Y24" i="5" s="1"/>
  <c r="F24" i="3"/>
  <c r="U24" i="3"/>
  <c r="U24" i="5" s="1"/>
  <c r="Q24" i="3"/>
  <c r="Q24" i="5" s="1"/>
  <c r="K24" i="3"/>
  <c r="K24" i="5" s="1"/>
  <c r="T24" i="3"/>
  <c r="T24" i="5" s="1"/>
  <c r="G24" i="3"/>
  <c r="G24" i="5" s="1"/>
  <c r="W24" i="3"/>
  <c r="W24" i="5" s="1"/>
  <c r="Z29" i="3"/>
  <c r="Z29" i="5" s="1"/>
  <c r="K29" i="3"/>
  <c r="K29" i="5" s="1"/>
  <c r="J29" i="3"/>
  <c r="J29" i="5" s="1"/>
  <c r="U29" i="3"/>
  <c r="U29" i="5" s="1"/>
  <c r="P29" i="3"/>
  <c r="P29" i="5" s="1"/>
  <c r="N29" i="3"/>
  <c r="N29" i="5" s="1"/>
  <c r="W29" i="3"/>
  <c r="W29" i="5" s="1"/>
  <c r="T29" i="3"/>
  <c r="T29" i="5" s="1"/>
  <c r="Q29" i="3"/>
  <c r="Q29" i="5" s="1"/>
  <c r="Y29" i="3"/>
  <c r="Y29" i="5" s="1"/>
  <c r="I29" i="3"/>
  <c r="I29" i="5" s="1"/>
  <c r="X29" i="3"/>
  <c r="X29" i="5" s="1"/>
  <c r="F29" i="3"/>
  <c r="L29" i="3"/>
  <c r="L29" i="5" s="1"/>
  <c r="H29" i="3"/>
  <c r="H29" i="5" s="1"/>
  <c r="S29" i="3"/>
  <c r="S29" i="5" s="1"/>
  <c r="R29" i="3"/>
  <c r="R29" i="5" s="1"/>
  <c r="M29" i="3"/>
  <c r="M29" i="5" s="1"/>
  <c r="V29" i="3"/>
  <c r="V29" i="5" s="1"/>
  <c r="G29" i="3"/>
  <c r="G29" i="5" s="1"/>
  <c r="O29" i="3"/>
  <c r="T23" i="3"/>
  <c r="T23" i="5" s="1"/>
  <c r="Q23" i="3"/>
  <c r="Q23" i="5" s="1"/>
  <c r="S23" i="3"/>
  <c r="S23" i="5" s="1"/>
  <c r="R23" i="3"/>
  <c r="R23" i="5" s="1"/>
  <c r="X23" i="3"/>
  <c r="X23" i="5" s="1"/>
  <c r="M23" i="3"/>
  <c r="M23" i="5" s="1"/>
  <c r="V23" i="3"/>
  <c r="V23" i="5" s="1"/>
  <c r="O23" i="3"/>
  <c r="Z23" i="3"/>
  <c r="Z23" i="5" s="1"/>
  <c r="J23" i="3"/>
  <c r="J23" i="5" s="1"/>
  <c r="H23" i="3"/>
  <c r="H23" i="5" s="1"/>
  <c r="N23" i="3"/>
  <c r="N23" i="5" s="1"/>
  <c r="F23" i="3"/>
  <c r="F23" i="5" s="1"/>
  <c r="G23" i="3"/>
  <c r="G23" i="5" s="1"/>
  <c r="I23" i="3"/>
  <c r="I23" i="5" s="1"/>
  <c r="L23" i="3"/>
  <c r="L23" i="5" s="1"/>
  <c r="Y23" i="3"/>
  <c r="Y23" i="5" s="1"/>
  <c r="U23" i="3"/>
  <c r="U23" i="5" s="1"/>
  <c r="P23" i="3"/>
  <c r="P23" i="5" s="1"/>
  <c r="K23" i="3"/>
  <c r="K23" i="5" s="1"/>
  <c r="W23" i="3"/>
  <c r="W23" i="5" s="1"/>
  <c r="F26" i="6" l="1"/>
  <c r="O29" i="5"/>
  <c r="F18" i="7"/>
  <c r="G17" i="7"/>
  <c r="O28" i="8" s="1"/>
  <c r="N27" i="8" s="1" a="1"/>
  <c r="N27" i="8" s="1"/>
  <c r="H17" i="7"/>
  <c r="O28" i="9" s="1"/>
  <c r="N27" i="9" s="1" a="1"/>
  <c r="N27" i="9" s="1"/>
  <c r="G14" i="7"/>
  <c r="O25" i="8" s="1"/>
  <c r="N26" i="8" s="1" a="1"/>
  <c r="N26" i="8" s="1"/>
  <c r="H14" i="7"/>
  <c r="O25" i="9" s="1"/>
  <c r="N26" i="9" s="1" a="1"/>
  <c r="N26" i="9" s="1"/>
  <c r="O24" i="5"/>
  <c r="F13" i="7"/>
  <c r="O23" i="5"/>
  <c r="F12" i="7"/>
  <c r="G22" i="6"/>
  <c r="F24" i="6"/>
  <c r="F24" i="5"/>
  <c r="F29" i="5"/>
  <c r="F28" i="6"/>
  <c r="F29" i="6"/>
  <c r="F27" i="6"/>
  <c r="F25" i="6"/>
  <c r="D4" i="4"/>
  <c r="S22" i="3"/>
  <c r="S22" i="5" s="1"/>
  <c r="R22" i="3"/>
  <c r="R22" i="5" s="1"/>
  <c r="M22" i="3"/>
  <c r="M22" i="5" s="1"/>
  <c r="X22" i="3"/>
  <c r="X22" i="5" s="1"/>
  <c r="H22" i="3"/>
  <c r="H22" i="5" s="1"/>
  <c r="V22" i="3"/>
  <c r="V22" i="5" s="1"/>
  <c r="O22" i="3"/>
  <c r="G22" i="3"/>
  <c r="G22" i="5" s="1"/>
  <c r="Z22" i="3"/>
  <c r="Z22" i="5" s="1"/>
  <c r="P22" i="3"/>
  <c r="P22" i="5" s="1"/>
  <c r="J22" i="3"/>
  <c r="J22" i="5" s="1"/>
  <c r="K22" i="3"/>
  <c r="K22" i="5" s="1"/>
  <c r="N22" i="3"/>
  <c r="N22" i="5" s="1"/>
  <c r="Q22" i="3"/>
  <c r="Q22" i="5" s="1"/>
  <c r="I22" i="3"/>
  <c r="I22" i="5" s="1"/>
  <c r="L22" i="3"/>
  <c r="L22" i="5" s="1"/>
  <c r="U22" i="3"/>
  <c r="U22" i="5" s="1"/>
  <c r="T22" i="3"/>
  <c r="T22" i="5" s="1"/>
  <c r="W22" i="3"/>
  <c r="W22" i="5" s="1"/>
  <c r="Y22" i="3"/>
  <c r="Y22" i="5" s="1"/>
  <c r="Z30" i="3"/>
  <c r="Z30" i="5" s="1"/>
  <c r="K30" i="3"/>
  <c r="K30" i="5" s="1"/>
  <c r="J30" i="3"/>
  <c r="J30" i="5" s="1"/>
  <c r="P30" i="3"/>
  <c r="P30" i="5" s="1"/>
  <c r="U30" i="3"/>
  <c r="U30" i="5" s="1"/>
  <c r="N30" i="3"/>
  <c r="N30" i="5" s="1"/>
  <c r="G30" i="3"/>
  <c r="G30" i="5" s="1"/>
  <c r="W30" i="3"/>
  <c r="W30" i="5" s="1"/>
  <c r="T30" i="3"/>
  <c r="T30" i="5" s="1"/>
  <c r="M30" i="3"/>
  <c r="M30" i="5" s="1"/>
  <c r="Y30" i="3"/>
  <c r="Y30" i="5" s="1"/>
  <c r="I30" i="3"/>
  <c r="I30" i="5" s="1"/>
  <c r="H30" i="3"/>
  <c r="H30" i="5" s="1"/>
  <c r="L30" i="3"/>
  <c r="L30" i="5" s="1"/>
  <c r="S30" i="3"/>
  <c r="S30" i="5" s="1"/>
  <c r="V30" i="3"/>
  <c r="V30" i="5" s="1"/>
  <c r="O30" i="3"/>
  <c r="X30" i="3"/>
  <c r="X30" i="5" s="1"/>
  <c r="Q30" i="3"/>
  <c r="Q30" i="5" s="1"/>
  <c r="R30" i="3"/>
  <c r="R30" i="5" s="1"/>
  <c r="G13" i="7" l="1"/>
  <c r="O24" i="8" s="1"/>
  <c r="N25" i="8" s="1" a="1"/>
  <c r="N25" i="8" s="1"/>
  <c r="M26" i="8" s="1" a="1"/>
  <c r="M26" i="8" s="1"/>
  <c r="H13" i="7"/>
  <c r="O24" i="9" s="1"/>
  <c r="N25" i="9" s="1" a="1"/>
  <c r="N25" i="9" s="1"/>
  <c r="M26" i="9" s="1" a="1"/>
  <c r="M26" i="9" s="1"/>
  <c r="H18" i="7"/>
  <c r="O29" i="9" s="1"/>
  <c r="G18" i="7"/>
  <c r="O29" i="8" s="1"/>
  <c r="N28" i="8" s="1" a="1"/>
  <c r="N28" i="8" s="1"/>
  <c r="M27" i="8" s="1" a="1"/>
  <c r="M27" i="8" s="1"/>
  <c r="O22" i="5"/>
  <c r="F11" i="7"/>
  <c r="O30" i="5"/>
  <c r="F19" i="7"/>
  <c r="G12" i="7"/>
  <c r="O23" i="8" s="1"/>
  <c r="N24" i="8" s="1" a="1"/>
  <c r="N24" i="8" s="1"/>
  <c r="H12" i="7"/>
  <c r="O23" i="9" s="1"/>
  <c r="G27" i="6"/>
  <c r="G23" i="6"/>
  <c r="H22" i="6" s="1"/>
  <c r="G26" i="6"/>
  <c r="H21" i="6"/>
  <c r="G24" i="6"/>
  <c r="G28" i="6"/>
  <c r="G25" i="6"/>
  <c r="G30" i="6"/>
  <c r="G29" i="6"/>
  <c r="E4" i="4"/>
  <c r="Y31" i="3"/>
  <c r="Y31" i="5" s="1"/>
  <c r="L31" i="3"/>
  <c r="L31" i="5" s="1"/>
  <c r="I31" i="3"/>
  <c r="I31" i="5" s="1"/>
  <c r="U31" i="3"/>
  <c r="U31" i="5" s="1"/>
  <c r="Z31" i="3"/>
  <c r="Z31" i="5" s="1"/>
  <c r="K31" i="3"/>
  <c r="K31" i="5" s="1"/>
  <c r="J31" i="3"/>
  <c r="J31" i="5" s="1"/>
  <c r="P31" i="3"/>
  <c r="P31" i="5" s="1"/>
  <c r="N31" i="3"/>
  <c r="N31" i="5" s="1"/>
  <c r="W31" i="3"/>
  <c r="W31" i="5" s="1"/>
  <c r="T31" i="3"/>
  <c r="T31" i="5" s="1"/>
  <c r="S31" i="3"/>
  <c r="S31" i="5" s="1"/>
  <c r="M31" i="3"/>
  <c r="M31" i="5" s="1"/>
  <c r="O31" i="3"/>
  <c r="V31" i="3"/>
  <c r="V31" i="5" s="1"/>
  <c r="X31" i="3"/>
  <c r="X31" i="5" s="1"/>
  <c r="R31" i="3"/>
  <c r="R31" i="5" s="1"/>
  <c r="H31" i="3"/>
  <c r="H31" i="5" s="1"/>
  <c r="Q31" i="3"/>
  <c r="Q31" i="5" s="1"/>
  <c r="S21" i="3"/>
  <c r="S21" i="5" s="1"/>
  <c r="R21" i="3"/>
  <c r="R21" i="5" s="1"/>
  <c r="X21" i="3"/>
  <c r="X21" i="5" s="1"/>
  <c r="M21" i="3"/>
  <c r="M21" i="5" s="1"/>
  <c r="V21" i="3"/>
  <c r="V21" i="5" s="1"/>
  <c r="Y21" i="3"/>
  <c r="Y21" i="5" s="1"/>
  <c r="L21" i="3"/>
  <c r="L21" i="5" s="1"/>
  <c r="I21" i="3"/>
  <c r="I21" i="5" s="1"/>
  <c r="J21" i="3"/>
  <c r="J21" i="5" s="1"/>
  <c r="U21" i="3"/>
  <c r="U21" i="5" s="1"/>
  <c r="Q21" i="3"/>
  <c r="Q21" i="5" s="1"/>
  <c r="P21" i="3"/>
  <c r="P21" i="5" s="1"/>
  <c r="N21" i="3"/>
  <c r="N21" i="5" s="1"/>
  <c r="O21" i="3"/>
  <c r="K21" i="3"/>
  <c r="K21" i="5" s="1"/>
  <c r="W21" i="3"/>
  <c r="W21" i="5" s="1"/>
  <c r="Z21" i="3"/>
  <c r="Z21" i="5" s="1"/>
  <c r="H21" i="3"/>
  <c r="H21" i="5" s="1"/>
  <c r="T21" i="3"/>
  <c r="T21" i="5" s="1"/>
  <c r="M25" i="8" l="1" a="1"/>
  <c r="M25" i="8" s="1"/>
  <c r="L26" i="8" s="1" a="1"/>
  <c r="L26" i="8" s="1"/>
  <c r="N24" i="9" a="1"/>
  <c r="N24" i="9" s="1"/>
  <c r="M25" i="9" s="1" a="1"/>
  <c r="M25" i="9" s="1"/>
  <c r="N28" i="9" a="1"/>
  <c r="N28" i="9" s="1"/>
  <c r="H11" i="7"/>
  <c r="O22" i="9" s="1"/>
  <c r="N23" i="9" s="1" a="1"/>
  <c r="N23" i="9" s="1"/>
  <c r="G11" i="7"/>
  <c r="O22" i="8" s="1"/>
  <c r="N23" i="8" s="1" a="1"/>
  <c r="N23" i="8" s="1"/>
  <c r="M24" i="8" s="1" a="1"/>
  <c r="M24" i="8" s="1"/>
  <c r="O31" i="5"/>
  <c r="F20" i="7"/>
  <c r="O21" i="5"/>
  <c r="F10" i="7"/>
  <c r="H19" i="7"/>
  <c r="O30" i="9" s="1"/>
  <c r="G19" i="7"/>
  <c r="O30" i="8" s="1"/>
  <c r="H23" i="6"/>
  <c r="I22" i="6" s="1"/>
  <c r="H26" i="6"/>
  <c r="F4" i="4"/>
  <c r="I21" i="6"/>
  <c r="I20" i="6"/>
  <c r="H28" i="6"/>
  <c r="H24" i="6"/>
  <c r="H30" i="6"/>
  <c r="H31" i="6"/>
  <c r="I32" i="6" s="1"/>
  <c r="H25" i="6"/>
  <c r="H29" i="6"/>
  <c r="H27" i="6"/>
  <c r="X20" i="3"/>
  <c r="X20" i="5" s="1"/>
  <c r="M20" i="3"/>
  <c r="M20" i="5" s="1"/>
  <c r="I20" i="3"/>
  <c r="I20" i="5" s="1"/>
  <c r="V20" i="3"/>
  <c r="V20" i="5" s="1"/>
  <c r="O20" i="3"/>
  <c r="Y20" i="3"/>
  <c r="Y20" i="5" s="1"/>
  <c r="L20" i="3"/>
  <c r="L20" i="5" s="1"/>
  <c r="S20" i="3"/>
  <c r="S20" i="5" s="1"/>
  <c r="N20" i="3"/>
  <c r="N20" i="5" s="1"/>
  <c r="U20" i="3"/>
  <c r="U20" i="5" s="1"/>
  <c r="R20" i="3"/>
  <c r="R20" i="5" s="1"/>
  <c r="Q20" i="3"/>
  <c r="Q20" i="5" s="1"/>
  <c r="P20" i="3"/>
  <c r="P20" i="5" s="1"/>
  <c r="K20" i="3"/>
  <c r="K20" i="5" s="1"/>
  <c r="J20" i="3"/>
  <c r="J20" i="5" s="1"/>
  <c r="Z20" i="3"/>
  <c r="Z20" i="5" s="1"/>
  <c r="W20" i="3"/>
  <c r="W20" i="5" s="1"/>
  <c r="T20" i="3"/>
  <c r="T20" i="5" s="1"/>
  <c r="Y32" i="3"/>
  <c r="Y32" i="5" s="1"/>
  <c r="L32" i="3"/>
  <c r="L32" i="5" s="1"/>
  <c r="I32" i="3"/>
  <c r="I32" i="5" s="1"/>
  <c r="Z32" i="3"/>
  <c r="Z32" i="5" s="1"/>
  <c r="K32" i="3"/>
  <c r="K32" i="5" s="1"/>
  <c r="J32" i="3"/>
  <c r="J32" i="5" s="1"/>
  <c r="U32" i="3"/>
  <c r="U32" i="5" s="1"/>
  <c r="P32" i="3"/>
  <c r="P32" i="5" s="1"/>
  <c r="S32" i="3"/>
  <c r="S32" i="5" s="1"/>
  <c r="W32" i="3"/>
  <c r="W32" i="5" s="1"/>
  <c r="T32" i="3"/>
  <c r="T32" i="5" s="1"/>
  <c r="V32" i="3"/>
  <c r="V32" i="5" s="1"/>
  <c r="O32" i="3"/>
  <c r="N32" i="3"/>
  <c r="N32" i="5" s="1"/>
  <c r="R32" i="3"/>
  <c r="R32" i="5" s="1"/>
  <c r="M32" i="3"/>
  <c r="M32" i="5" s="1"/>
  <c r="Q32" i="3"/>
  <c r="Q32" i="5" s="1"/>
  <c r="X32" i="3"/>
  <c r="X32" i="5" s="1"/>
  <c r="J33" i="6" l="1"/>
  <c r="I29" i="6"/>
  <c r="M24" i="9" a="1"/>
  <c r="M24" i="9" s="1"/>
  <c r="L25" i="9" s="1" a="1"/>
  <c r="L25" i="9" s="1"/>
  <c r="L25" i="8" a="1"/>
  <c r="L25" i="8" s="1"/>
  <c r="M27" i="9" a="1"/>
  <c r="M27" i="9" s="1"/>
  <c r="N29" i="9" a="1"/>
  <c r="N29" i="9" s="1"/>
  <c r="G10" i="7"/>
  <c r="O21" i="8" s="1"/>
  <c r="N22" i="8" s="1" a="1"/>
  <c r="N22" i="8" s="1"/>
  <c r="M23" i="8" s="1" a="1"/>
  <c r="M23" i="8" s="1"/>
  <c r="L24" i="8" s="1" a="1"/>
  <c r="L24" i="8" s="1"/>
  <c r="H10" i="7"/>
  <c r="O21" i="9" s="1"/>
  <c r="N22" i="9" s="1" a="1"/>
  <c r="N22" i="9" s="1"/>
  <c r="M23" i="9" s="1" a="1"/>
  <c r="M23" i="9" s="1"/>
  <c r="L24" i="9" s="1" a="1"/>
  <c r="L24" i="9" s="1"/>
  <c r="H20" i="7"/>
  <c r="O31" i="9" s="1"/>
  <c r="N30" i="9" s="1" a="1"/>
  <c r="N30" i="9" s="1"/>
  <c r="G20" i="7"/>
  <c r="O31" i="8" s="1"/>
  <c r="O20" i="5"/>
  <c r="F9" i="7"/>
  <c r="O32" i="5"/>
  <c r="F21" i="7"/>
  <c r="N29" i="8" a="1"/>
  <c r="N29" i="8" s="1"/>
  <c r="I23" i="6"/>
  <c r="J22" i="6" s="1"/>
  <c r="I30" i="6"/>
  <c r="I26" i="6"/>
  <c r="I31" i="6"/>
  <c r="J19" i="6"/>
  <c r="J21" i="6"/>
  <c r="J20" i="6"/>
  <c r="I25" i="6"/>
  <c r="I28" i="6"/>
  <c r="I24" i="6"/>
  <c r="I27" i="6"/>
  <c r="G4" i="4"/>
  <c r="V33" i="3"/>
  <c r="V33" i="5" s="1"/>
  <c r="O33" i="3"/>
  <c r="Z33" i="3"/>
  <c r="Z33" i="5" s="1"/>
  <c r="Y33" i="3"/>
  <c r="Y33" i="5" s="1"/>
  <c r="L33" i="3"/>
  <c r="L33" i="5" s="1"/>
  <c r="U33" i="3"/>
  <c r="U33" i="5" s="1"/>
  <c r="W33" i="3"/>
  <c r="W33" i="5" s="1"/>
  <c r="T33" i="3"/>
  <c r="T33" i="5" s="1"/>
  <c r="X33" i="3"/>
  <c r="X33" i="5" s="1"/>
  <c r="S33" i="3"/>
  <c r="S33" i="5" s="1"/>
  <c r="K33" i="3"/>
  <c r="K33" i="5" s="1"/>
  <c r="N33" i="3"/>
  <c r="N33" i="5" s="1"/>
  <c r="R33" i="3"/>
  <c r="R33" i="5" s="1"/>
  <c r="M33" i="3"/>
  <c r="M33" i="5" s="1"/>
  <c r="J33" i="3"/>
  <c r="J33" i="5" s="1"/>
  <c r="Q33" i="3"/>
  <c r="Q33" i="5" s="1"/>
  <c r="P33" i="3"/>
  <c r="P33" i="5" s="1"/>
  <c r="X19" i="3"/>
  <c r="X19" i="5" s="1"/>
  <c r="M19" i="3"/>
  <c r="M19" i="5" s="1"/>
  <c r="V19" i="3"/>
  <c r="V19" i="5" s="1"/>
  <c r="O19" i="3"/>
  <c r="Y19" i="3"/>
  <c r="Y19" i="5" s="1"/>
  <c r="J19" i="3"/>
  <c r="J19" i="5" s="1"/>
  <c r="Z19" i="3"/>
  <c r="Z19" i="5" s="1"/>
  <c r="K19" i="3"/>
  <c r="K19" i="5" s="1"/>
  <c r="S19" i="3"/>
  <c r="S19" i="5" s="1"/>
  <c r="N19" i="3"/>
  <c r="N19" i="5" s="1"/>
  <c r="R19" i="3"/>
  <c r="R19" i="5" s="1"/>
  <c r="Q19" i="3"/>
  <c r="Q19" i="5" s="1"/>
  <c r="P19" i="3"/>
  <c r="P19" i="5" s="1"/>
  <c r="U19" i="3"/>
  <c r="U19" i="5" s="1"/>
  <c r="T19" i="3"/>
  <c r="T19" i="5" s="1"/>
  <c r="W19" i="3"/>
  <c r="W19" i="5" s="1"/>
  <c r="L19" i="3"/>
  <c r="L19" i="5" s="1"/>
  <c r="K21" i="6" l="1"/>
  <c r="K25" i="8" a="1"/>
  <c r="K25" i="8" s="1"/>
  <c r="M29" i="9" a="1"/>
  <c r="M29" i="9" s="1"/>
  <c r="L26" i="9" a="1"/>
  <c r="L26" i="9" s="1"/>
  <c r="K25" i="9" s="1" a="1"/>
  <c r="K25" i="9" s="1"/>
  <c r="M28" i="9" a="1"/>
  <c r="M28" i="9" s="1"/>
  <c r="H21" i="7"/>
  <c r="O32" i="9" s="1"/>
  <c r="G21" i="7"/>
  <c r="O32" i="8" s="1"/>
  <c r="N30" i="8" a="1"/>
  <c r="N30" i="8" s="1"/>
  <c r="O19" i="5"/>
  <c r="F8" i="7"/>
  <c r="O33" i="5"/>
  <c r="F22" i="7"/>
  <c r="H9" i="7"/>
  <c r="O20" i="9" s="1"/>
  <c r="N21" i="9" s="1" a="1"/>
  <c r="N21" i="9" s="1"/>
  <c r="M22" i="9" s="1" a="1"/>
  <c r="M22" i="9" s="1"/>
  <c r="L23" i="9" s="1" a="1"/>
  <c r="L23" i="9" s="1"/>
  <c r="K24" i="9" s="1" a="1"/>
  <c r="K24" i="9" s="1"/>
  <c r="G9" i="7"/>
  <c r="O20" i="8" s="1"/>
  <c r="N21" i="8" s="1" a="1"/>
  <c r="N21" i="8" s="1"/>
  <c r="M22" i="8" s="1" a="1"/>
  <c r="M22" i="8" s="1"/>
  <c r="L23" i="8" s="1" a="1"/>
  <c r="L23" i="8" s="1"/>
  <c r="K24" i="8" s="1" a="1"/>
  <c r="K24" i="8" s="1"/>
  <c r="M28" i="8" a="1"/>
  <c r="M28" i="8" s="1"/>
  <c r="J30" i="6"/>
  <c r="J29" i="6"/>
  <c r="J31" i="6"/>
  <c r="J28" i="6"/>
  <c r="J25" i="6"/>
  <c r="J26" i="6"/>
  <c r="K18" i="6"/>
  <c r="K19" i="6"/>
  <c r="K20" i="6"/>
  <c r="J23" i="6"/>
  <c r="K22" i="6" s="1"/>
  <c r="J32" i="6"/>
  <c r="H4" i="4"/>
  <c r="J27" i="6"/>
  <c r="J24" i="6"/>
  <c r="M18" i="3"/>
  <c r="M18" i="5" s="1"/>
  <c r="V18" i="3"/>
  <c r="V18" i="5" s="1"/>
  <c r="O18" i="3"/>
  <c r="Y18" i="3"/>
  <c r="Y18" i="5" s="1"/>
  <c r="L18" i="3"/>
  <c r="L18" i="5" s="1"/>
  <c r="Z18" i="3"/>
  <c r="Z18" i="5" s="1"/>
  <c r="K18" i="3"/>
  <c r="K18" i="5" s="1"/>
  <c r="N18" i="3"/>
  <c r="N18" i="5" s="1"/>
  <c r="P18" i="3"/>
  <c r="P18" i="5" s="1"/>
  <c r="R18" i="3"/>
  <c r="R18" i="5" s="1"/>
  <c r="X18" i="3"/>
  <c r="X18" i="5" s="1"/>
  <c r="Q18" i="3"/>
  <c r="Q18" i="5" s="1"/>
  <c r="U18" i="3"/>
  <c r="U18" i="5" s="1"/>
  <c r="W18" i="3"/>
  <c r="W18" i="5" s="1"/>
  <c r="T18" i="3"/>
  <c r="T18" i="5" s="1"/>
  <c r="S18" i="3"/>
  <c r="S18" i="5" s="1"/>
  <c r="F24" i="7"/>
  <c r="M34" i="3"/>
  <c r="M34" i="5" s="1"/>
  <c r="V34" i="3"/>
  <c r="V34" i="5" s="1"/>
  <c r="O34" i="3"/>
  <c r="Y34" i="3"/>
  <c r="Y34" i="5" s="1"/>
  <c r="L34" i="3"/>
  <c r="L34" i="5" s="1"/>
  <c r="Z34" i="3"/>
  <c r="Z34" i="5" s="1"/>
  <c r="K34" i="3"/>
  <c r="K34" i="5" s="1"/>
  <c r="W34" i="3"/>
  <c r="W34" i="5" s="1"/>
  <c r="T34" i="3"/>
  <c r="T34" i="5" s="1"/>
  <c r="X34" i="3"/>
  <c r="X34" i="5" s="1"/>
  <c r="S34" i="3"/>
  <c r="S34" i="5" s="1"/>
  <c r="Q34" i="3"/>
  <c r="Q34" i="5" s="1"/>
  <c r="R34" i="3"/>
  <c r="R34" i="5" s="1"/>
  <c r="U34" i="3"/>
  <c r="U34" i="5" s="1"/>
  <c r="N34" i="3"/>
  <c r="N34" i="5" s="1"/>
  <c r="P34" i="3"/>
  <c r="P34" i="5" s="1"/>
  <c r="L28" i="9" l="1" a="1"/>
  <c r="L28" i="9" s="1"/>
  <c r="L27" i="9" a="1"/>
  <c r="L27" i="9" s="1"/>
  <c r="N31" i="9" a="1"/>
  <c r="N31" i="9" s="1"/>
  <c r="H8" i="7"/>
  <c r="O19" i="9" s="1"/>
  <c r="N20" i="9" s="1" a="1"/>
  <c r="N20" i="9" s="1"/>
  <c r="M21" i="9" s="1" a="1"/>
  <c r="M21" i="9" s="1"/>
  <c r="L22" i="9" s="1" a="1"/>
  <c r="L22" i="9" s="1"/>
  <c r="K23" i="9" s="1" a="1"/>
  <c r="K23" i="9" s="1"/>
  <c r="J24" i="9" s="1" a="1"/>
  <c r="J24" i="9" s="1"/>
  <c r="G8" i="7"/>
  <c r="O19" i="8" s="1"/>
  <c r="N20" i="8" s="1" a="1"/>
  <c r="N20" i="8" s="1"/>
  <c r="M21" i="8" s="1" a="1"/>
  <c r="M21" i="8" s="1"/>
  <c r="L22" i="8" s="1" a="1"/>
  <c r="L22" i="8" s="1"/>
  <c r="K23" i="8" s="1" a="1"/>
  <c r="K23" i="8" s="1"/>
  <c r="J24" i="8" s="1" a="1"/>
  <c r="J24" i="8" s="1"/>
  <c r="M29" i="8" a="1"/>
  <c r="M29" i="8" s="1"/>
  <c r="L28" i="8" s="1" a="1"/>
  <c r="L28" i="8" s="1"/>
  <c r="L27" i="8" a="1"/>
  <c r="L27" i="8" s="1"/>
  <c r="O18" i="5"/>
  <c r="F7" i="7"/>
  <c r="O34" i="5"/>
  <c r="F23" i="7"/>
  <c r="G24" i="7"/>
  <c r="O35" i="8" s="1"/>
  <c r="H24" i="7"/>
  <c r="O35" i="9" s="1"/>
  <c r="H22" i="7"/>
  <c r="O33" i="9" s="1"/>
  <c r="N32" i="9" s="1" a="1"/>
  <c r="N32" i="9" s="1"/>
  <c r="G22" i="7"/>
  <c r="O33" i="8" s="1"/>
  <c r="N31" i="8" a="1"/>
  <c r="N31" i="8" s="1"/>
  <c r="K28" i="6"/>
  <c r="K31" i="6"/>
  <c r="K29" i="6"/>
  <c r="K30" i="6"/>
  <c r="K25" i="6"/>
  <c r="L20" i="6"/>
  <c r="L17" i="6"/>
  <c r="L18" i="6"/>
  <c r="L19" i="6"/>
  <c r="K24" i="6"/>
  <c r="K32" i="6"/>
  <c r="K23" i="6"/>
  <c r="I4" i="4"/>
  <c r="K34" i="6"/>
  <c r="K33" i="6"/>
  <c r="K26" i="6"/>
  <c r="K27" i="6"/>
  <c r="X35" i="3"/>
  <c r="X35" i="5" s="1"/>
  <c r="M35" i="3"/>
  <c r="M35" i="5" s="1"/>
  <c r="Y35" i="3"/>
  <c r="Y35" i="5" s="1"/>
  <c r="L35" i="3"/>
  <c r="L35" i="5" s="1"/>
  <c r="V35" i="3"/>
  <c r="V35" i="5" s="1"/>
  <c r="O35" i="5"/>
  <c r="Z35" i="3"/>
  <c r="Z35" i="5" s="1"/>
  <c r="W35" i="3"/>
  <c r="W35" i="5" s="1"/>
  <c r="T35" i="3"/>
  <c r="T35" i="5" s="1"/>
  <c r="P35" i="3"/>
  <c r="P35" i="5" s="1"/>
  <c r="Q35" i="3"/>
  <c r="Q35" i="5" s="1"/>
  <c r="S35" i="3"/>
  <c r="S35" i="5" s="1"/>
  <c r="U35" i="3"/>
  <c r="U35" i="5" s="1"/>
  <c r="N35" i="3"/>
  <c r="N35" i="5" s="1"/>
  <c r="R35" i="3"/>
  <c r="R35" i="5" s="1"/>
  <c r="V17" i="3"/>
  <c r="V17" i="5" s="1"/>
  <c r="O17" i="3"/>
  <c r="Y17" i="3"/>
  <c r="Y17" i="5" s="1"/>
  <c r="Z17" i="3"/>
  <c r="Z17" i="5" s="1"/>
  <c r="L17" i="3"/>
  <c r="L17" i="5" s="1"/>
  <c r="U17" i="3"/>
  <c r="U17" i="5" s="1"/>
  <c r="N17" i="3"/>
  <c r="N17" i="5" s="1"/>
  <c r="R17" i="3"/>
  <c r="R17" i="5" s="1"/>
  <c r="M17" i="3"/>
  <c r="M17" i="5" s="1"/>
  <c r="X17" i="3"/>
  <c r="X17" i="5" s="1"/>
  <c r="Q17" i="3"/>
  <c r="Q17" i="5" s="1"/>
  <c r="P17" i="3"/>
  <c r="P17" i="5" s="1"/>
  <c r="S17" i="3"/>
  <c r="S17" i="5" s="1"/>
  <c r="W17" i="3"/>
  <c r="W17" i="5" s="1"/>
  <c r="T17" i="3"/>
  <c r="T17" i="5" s="1"/>
  <c r="F25" i="7" l="1"/>
  <c r="K27" i="9" a="1"/>
  <c r="K27" i="9" s="1"/>
  <c r="M31" i="9" a="1"/>
  <c r="M31" i="9" s="1"/>
  <c r="M30" i="9" a="1"/>
  <c r="M30" i="9" s="1"/>
  <c r="K26" i="9" a="1"/>
  <c r="K26" i="9" s="1"/>
  <c r="K27" i="8" a="1"/>
  <c r="K27" i="8" s="1"/>
  <c r="K26" i="8" a="1"/>
  <c r="K26" i="8" s="1"/>
  <c r="G7" i="7"/>
  <c r="O18" i="8" s="1"/>
  <c r="N19" i="8" s="1" a="1"/>
  <c r="N19" i="8" s="1"/>
  <c r="M20" i="8" s="1" a="1"/>
  <c r="M20" i="8" s="1"/>
  <c r="L21" i="8" s="1" a="1"/>
  <c r="L21" i="8" s="1"/>
  <c r="K22" i="8" s="1" a="1"/>
  <c r="K22" i="8" s="1"/>
  <c r="H7" i="7"/>
  <c r="O18" i="9" s="1"/>
  <c r="N19" i="9" s="1" a="1"/>
  <c r="N19" i="9" s="1"/>
  <c r="M20" i="9" s="1" a="1"/>
  <c r="M20" i="9" s="1"/>
  <c r="L21" i="9" s="1" a="1"/>
  <c r="L21" i="9" s="1"/>
  <c r="K22" i="9" s="1" a="1"/>
  <c r="K22" i="9" s="1"/>
  <c r="J23" i="9" s="1" a="1"/>
  <c r="J23" i="9" s="1"/>
  <c r="N32" i="8" a="1"/>
  <c r="N32" i="8" s="1"/>
  <c r="M30" i="8" a="1"/>
  <c r="M30" i="8" s="1"/>
  <c r="G23" i="7"/>
  <c r="O34" i="8" s="1"/>
  <c r="N33" i="8" s="1" a="1"/>
  <c r="N33" i="8" s="1"/>
  <c r="H23" i="7"/>
  <c r="O34" i="9" s="1"/>
  <c r="N34" i="9" s="1" a="1"/>
  <c r="N34" i="9" s="1"/>
  <c r="O17" i="5"/>
  <c r="F6" i="7"/>
  <c r="N36" i="5"/>
  <c r="M36" i="5"/>
  <c r="M17" i="6"/>
  <c r="M16" i="6"/>
  <c r="L30" i="6"/>
  <c r="L29" i="6"/>
  <c r="L23" i="6"/>
  <c r="L24" i="6"/>
  <c r="M19" i="6"/>
  <c r="L25" i="6"/>
  <c r="L33" i="6"/>
  <c r="L31" i="6"/>
  <c r="L22" i="6"/>
  <c r="M18" i="6"/>
  <c r="L21" i="6"/>
  <c r="M20" i="6" s="1"/>
  <c r="J4" i="4"/>
  <c r="L28" i="6"/>
  <c r="L27" i="6"/>
  <c r="L26" i="6"/>
  <c r="L32" i="6"/>
  <c r="L34" i="6"/>
  <c r="L35" i="6"/>
  <c r="Y16" i="3"/>
  <c r="Y16" i="5" s="1"/>
  <c r="M16" i="3"/>
  <c r="M16" i="5" s="1"/>
  <c r="Z16" i="3"/>
  <c r="Z16" i="5" s="1"/>
  <c r="U16" i="3"/>
  <c r="U16" i="5" s="1"/>
  <c r="P16" i="3"/>
  <c r="P16" i="5" s="1"/>
  <c r="R16" i="3"/>
  <c r="R16" i="5" s="1"/>
  <c r="X16" i="3"/>
  <c r="X16" i="5" s="1"/>
  <c r="V16" i="3"/>
  <c r="V16" i="5" s="1"/>
  <c r="Q16" i="3"/>
  <c r="Q16" i="5" s="1"/>
  <c r="W16" i="3"/>
  <c r="W16" i="5" s="1"/>
  <c r="O16" i="3"/>
  <c r="T16" i="3"/>
  <c r="T16" i="5" s="1"/>
  <c r="N16" i="3"/>
  <c r="N16" i="5" s="1"/>
  <c r="S16" i="3"/>
  <c r="S16" i="5" s="1"/>
  <c r="X36" i="3"/>
  <c r="X36" i="5" s="1"/>
  <c r="V36" i="3"/>
  <c r="V36" i="5" s="1"/>
  <c r="O36" i="5"/>
  <c r="Y36" i="3"/>
  <c r="Y36" i="5" s="1"/>
  <c r="Z36" i="3"/>
  <c r="Z36" i="5" s="1"/>
  <c r="T36" i="3"/>
  <c r="T36" i="5" s="1"/>
  <c r="W36" i="3"/>
  <c r="W36" i="5" s="1"/>
  <c r="R36" i="3"/>
  <c r="R36" i="5" s="1"/>
  <c r="Q36" i="3"/>
  <c r="Q36" i="5" s="1"/>
  <c r="P36" i="3"/>
  <c r="P36" i="5" s="1"/>
  <c r="S36" i="3"/>
  <c r="S36" i="5" s="1"/>
  <c r="U36" i="3"/>
  <c r="U36" i="5" s="1"/>
  <c r="G25" i="7" l="1"/>
  <c r="O36" i="8" s="1"/>
  <c r="H25" i="7"/>
  <c r="O36" i="9" s="1"/>
  <c r="N35" i="9" s="1" a="1"/>
  <c r="N35" i="9" s="1"/>
  <c r="J26" i="9" a="1"/>
  <c r="J26" i="9" s="1"/>
  <c r="J25" i="9" a="1"/>
  <c r="J25" i="9" s="1"/>
  <c r="N33" i="9" a="1"/>
  <c r="N33" i="9" s="1"/>
  <c r="L30" i="9" a="1"/>
  <c r="L30" i="9" s="1"/>
  <c r="L29" i="9" a="1"/>
  <c r="L29" i="9" s="1"/>
  <c r="N34" i="8" a="1"/>
  <c r="N34" i="8" s="1"/>
  <c r="M33" i="8" s="1" a="1"/>
  <c r="M33" i="8" s="1"/>
  <c r="N35" i="8" a="1"/>
  <c r="N35" i="8" s="1"/>
  <c r="H6" i="7"/>
  <c r="O17" i="9" s="1"/>
  <c r="N18" i="9" s="1" a="1"/>
  <c r="N18" i="9" s="1"/>
  <c r="M19" i="9" s="1" a="1"/>
  <c r="M19" i="9" s="1"/>
  <c r="L20" i="9" s="1" a="1"/>
  <c r="L20" i="9" s="1"/>
  <c r="K21" i="9" s="1" a="1"/>
  <c r="K21" i="9" s="1"/>
  <c r="J22" i="9" s="1" a="1"/>
  <c r="J22" i="9" s="1"/>
  <c r="I23" i="9" s="1" a="1"/>
  <c r="I23" i="9" s="1"/>
  <c r="G6" i="7"/>
  <c r="O17" i="8" s="1"/>
  <c r="N18" i="8" s="1" a="1"/>
  <c r="N18" i="8" s="1"/>
  <c r="M19" i="8" s="1" a="1"/>
  <c r="M19" i="8" s="1"/>
  <c r="L20" i="8" s="1" a="1"/>
  <c r="L20" i="8" s="1"/>
  <c r="K21" i="8" s="1" a="1"/>
  <c r="K21" i="8" s="1"/>
  <c r="J22" i="8" s="1" a="1"/>
  <c r="J22" i="8" s="1"/>
  <c r="J23" i="8" a="1"/>
  <c r="J23" i="8" s="1"/>
  <c r="N37" i="3"/>
  <c r="N37" i="5" s="1"/>
  <c r="F26" i="7"/>
  <c r="M32" i="8" a="1"/>
  <c r="M32" i="8" s="1"/>
  <c r="J26" i="8" a="1"/>
  <c r="J26" i="8" s="1"/>
  <c r="J25" i="8" a="1"/>
  <c r="J25" i="8" s="1"/>
  <c r="L29" i="8" a="1"/>
  <c r="L29" i="8" s="1"/>
  <c r="O16" i="5"/>
  <c r="F5" i="7"/>
  <c r="M31" i="8" a="1"/>
  <c r="M31" i="8" s="1"/>
  <c r="M27" i="6"/>
  <c r="N19" i="6"/>
  <c r="N16" i="6"/>
  <c r="N15" i="6"/>
  <c r="N17" i="6"/>
  <c r="N18" i="6"/>
  <c r="M29" i="6"/>
  <c r="M30" i="6"/>
  <c r="M23" i="6"/>
  <c r="M24" i="6"/>
  <c r="M34" i="6"/>
  <c r="M28" i="6"/>
  <c r="M26" i="6"/>
  <c r="M25" i="6"/>
  <c r="M35" i="6"/>
  <c r="M36" i="6"/>
  <c r="M22" i="6"/>
  <c r="M21" i="6"/>
  <c r="K4" i="4"/>
  <c r="M32" i="6"/>
  <c r="M33" i="6"/>
  <c r="M31" i="6"/>
  <c r="S37" i="3"/>
  <c r="S37" i="5" s="1"/>
  <c r="R37" i="3"/>
  <c r="R37" i="5" s="1"/>
  <c r="X37" i="3"/>
  <c r="X37" i="5" s="1"/>
  <c r="V37" i="3"/>
  <c r="V37" i="5" s="1"/>
  <c r="Y37" i="3"/>
  <c r="Y37" i="5" s="1"/>
  <c r="U37" i="3"/>
  <c r="U37" i="5" s="1"/>
  <c r="Q37" i="3"/>
  <c r="Q37" i="5" s="1"/>
  <c r="P37" i="3"/>
  <c r="P37" i="5" s="1"/>
  <c r="T37" i="3"/>
  <c r="T37" i="5" s="1"/>
  <c r="W37" i="3"/>
  <c r="W37" i="5" s="1"/>
  <c r="Z37" i="3"/>
  <c r="Z37" i="5" s="1"/>
  <c r="Y15" i="3"/>
  <c r="Y15" i="5" s="1"/>
  <c r="Z15" i="3"/>
  <c r="Z15" i="5" s="1"/>
  <c r="U15" i="3"/>
  <c r="U15" i="5" s="1"/>
  <c r="P15" i="3"/>
  <c r="P15" i="5" s="1"/>
  <c r="X15" i="3"/>
  <c r="X15" i="5" s="1"/>
  <c r="V15" i="3"/>
  <c r="V15" i="5" s="1"/>
  <c r="Q15" i="3"/>
  <c r="Q15" i="5" s="1"/>
  <c r="O15" i="3"/>
  <c r="T15" i="3"/>
  <c r="T15" i="5" s="1"/>
  <c r="W15" i="3"/>
  <c r="W15" i="5" s="1"/>
  <c r="N15" i="3"/>
  <c r="N15" i="5" s="1"/>
  <c r="S15" i="3"/>
  <c r="S15" i="5" s="1"/>
  <c r="R15" i="3"/>
  <c r="R15" i="5" s="1"/>
  <c r="F27" i="7" l="1"/>
  <c r="O37" i="5"/>
  <c r="N36" i="6"/>
  <c r="I23" i="8" a="1"/>
  <c r="I23" i="8" s="1"/>
  <c r="M34" i="9" a="1"/>
  <c r="M34" i="9" s="1"/>
  <c r="M32" i="9" a="1"/>
  <c r="M32" i="9" s="1"/>
  <c r="M33" i="9" a="1"/>
  <c r="M33" i="9" s="1"/>
  <c r="K29" i="9" a="1"/>
  <c r="K29" i="9" s="1"/>
  <c r="K28" i="9" a="1"/>
  <c r="K28" i="9" s="1"/>
  <c r="I25" i="9" a="1"/>
  <c r="I25" i="9" s="1"/>
  <c r="I24" i="9" a="1"/>
  <c r="I24" i="9" s="1"/>
  <c r="N27" i="6"/>
  <c r="H26" i="7"/>
  <c r="O37" i="9" s="1"/>
  <c r="G26" i="7"/>
  <c r="O37" i="8" s="1"/>
  <c r="N36" i="8" s="1" a="1"/>
  <c r="N36" i="8" s="1"/>
  <c r="M35" i="8" s="1" a="1"/>
  <c r="M35" i="8" s="1"/>
  <c r="N35" i="6"/>
  <c r="I25" i="8" a="1"/>
  <c r="I25" i="8" s="1"/>
  <c r="I24" i="8" a="1"/>
  <c r="I24" i="8" s="1"/>
  <c r="L32" i="8" a="1"/>
  <c r="L32" i="8" s="1"/>
  <c r="O15" i="5"/>
  <c r="F4" i="7"/>
  <c r="H5" i="7"/>
  <c r="O16" i="9" s="1"/>
  <c r="N17" i="9" s="1" a="1"/>
  <c r="N17" i="9" s="1"/>
  <c r="M18" i="9" s="1" a="1"/>
  <c r="M18" i="9" s="1"/>
  <c r="L19" i="9" s="1" a="1"/>
  <c r="L19" i="9" s="1"/>
  <c r="K20" i="9" s="1" a="1"/>
  <c r="K20" i="9" s="1"/>
  <c r="J21" i="9" s="1" a="1"/>
  <c r="J21" i="9" s="1"/>
  <c r="I22" i="9" s="1" a="1"/>
  <c r="I22" i="9" s="1"/>
  <c r="G5" i="7"/>
  <c r="O16" i="8" s="1"/>
  <c r="N17" i="8" s="1" a="1"/>
  <c r="N17" i="8" s="1"/>
  <c r="M18" i="8" s="1" a="1"/>
  <c r="M18" i="8" s="1"/>
  <c r="L19" i="8" s="1" a="1"/>
  <c r="L19" i="8" s="1"/>
  <c r="K20" i="8" s="1" a="1"/>
  <c r="K20" i="8" s="1"/>
  <c r="J21" i="8" s="1" a="1"/>
  <c r="J21" i="8" s="1"/>
  <c r="I22" i="8" s="1" a="1"/>
  <c r="I22" i="8" s="1"/>
  <c r="K28" i="8" a="1"/>
  <c r="K28" i="8" s="1"/>
  <c r="N37" i="6"/>
  <c r="O38" i="6" s="1"/>
  <c r="L31" i="8" a="1"/>
  <c r="L31" i="8" s="1"/>
  <c r="L30" i="8" a="1"/>
  <c r="L30" i="8" s="1"/>
  <c r="M34" i="8" a="1"/>
  <c r="M34" i="8" s="1"/>
  <c r="N24" i="6"/>
  <c r="N26" i="6"/>
  <c r="N25" i="6"/>
  <c r="N30" i="6"/>
  <c r="N33" i="6"/>
  <c r="N31" i="6"/>
  <c r="N32" i="6"/>
  <c r="N34" i="6"/>
  <c r="N28" i="6"/>
  <c r="N22" i="6"/>
  <c r="O18" i="6"/>
  <c r="O16" i="6"/>
  <c r="O15" i="6"/>
  <c r="O14" i="6"/>
  <c r="O17" i="6"/>
  <c r="N20" i="6"/>
  <c r="N23" i="6"/>
  <c r="N29" i="6"/>
  <c r="N21" i="6"/>
  <c r="L4" i="4"/>
  <c r="P14" i="3"/>
  <c r="P14" i="5" s="1"/>
  <c r="Z14" i="3"/>
  <c r="Z14" i="5" s="1"/>
  <c r="U14" i="3"/>
  <c r="U14" i="5" s="1"/>
  <c r="W14" i="3"/>
  <c r="W14" i="5" s="1"/>
  <c r="O14" i="3"/>
  <c r="T14" i="3"/>
  <c r="T14" i="5" s="1"/>
  <c r="R14" i="3"/>
  <c r="R14" i="5" s="1"/>
  <c r="Q14" i="3"/>
  <c r="Q14" i="5" s="1"/>
  <c r="Y14" i="3"/>
  <c r="Y14" i="5" s="1"/>
  <c r="S14" i="3"/>
  <c r="S14" i="5" s="1"/>
  <c r="V14" i="3"/>
  <c r="V14" i="5" s="1"/>
  <c r="X14" i="3"/>
  <c r="X14" i="5" s="1"/>
  <c r="S38" i="3"/>
  <c r="S38" i="5" s="1"/>
  <c r="R38" i="3"/>
  <c r="R38" i="5" s="1"/>
  <c r="X38" i="3"/>
  <c r="X38" i="5" s="1"/>
  <c r="V38" i="3"/>
  <c r="V38" i="5" s="1"/>
  <c r="W38" i="3"/>
  <c r="W38" i="5" s="1"/>
  <c r="U38" i="3"/>
  <c r="U38" i="5" s="1"/>
  <c r="Q38" i="3"/>
  <c r="Q38" i="5" s="1"/>
  <c r="P38" i="3"/>
  <c r="P38" i="5" s="1"/>
  <c r="Y38" i="3"/>
  <c r="Y38" i="5" s="1"/>
  <c r="Z38" i="3"/>
  <c r="Z38" i="5" s="1"/>
  <c r="T38" i="3"/>
  <c r="T38" i="5" s="1"/>
  <c r="G27" i="7" l="1"/>
  <c r="O38" i="8" s="1"/>
  <c r="H27" i="7"/>
  <c r="O38" i="9" s="1"/>
  <c r="O38" i="5"/>
  <c r="O26" i="6"/>
  <c r="L34" i="8" a="1"/>
  <c r="L34" i="8" s="1"/>
  <c r="O29" i="6"/>
  <c r="O23" i="6"/>
  <c r="O34" i="6"/>
  <c r="N36" i="9" a="1"/>
  <c r="N36" i="9" s="1"/>
  <c r="N37" i="9" a="1"/>
  <c r="N37" i="9" s="1"/>
  <c r="H23" i="9" a="1"/>
  <c r="H23" i="9" s="1"/>
  <c r="J28" i="9" a="1"/>
  <c r="J28" i="9" s="1"/>
  <c r="J27" i="9" a="1"/>
  <c r="J27" i="9" s="1"/>
  <c r="L33" i="9" a="1"/>
  <c r="L33" i="9" s="1"/>
  <c r="L32" i="9" a="1"/>
  <c r="L32" i="9" s="1"/>
  <c r="L31" i="9" a="1"/>
  <c r="L31" i="9" s="1"/>
  <c r="H24" i="9" a="1"/>
  <c r="H24" i="9" s="1"/>
  <c r="O36" i="6"/>
  <c r="O14" i="5"/>
  <c r="K31" i="8" a="1"/>
  <c r="K31" i="8" s="1"/>
  <c r="H4" i="7"/>
  <c r="O15" i="9" s="1"/>
  <c r="G4" i="7"/>
  <c r="O15" i="8" s="1"/>
  <c r="O37" i="6"/>
  <c r="K29" i="8" a="1"/>
  <c r="K29" i="8" s="1"/>
  <c r="J28" i="8" s="1" a="1"/>
  <c r="J28" i="8" s="1"/>
  <c r="J27" i="8" a="1"/>
  <c r="J27" i="8" s="1"/>
  <c r="L33" i="8" a="1"/>
  <c r="L33" i="8" s="1"/>
  <c r="K30" i="8" a="1"/>
  <c r="K30" i="8" s="1"/>
  <c r="H24" i="8" a="1"/>
  <c r="H24" i="8" s="1"/>
  <c r="H23" i="8" a="1"/>
  <c r="H23" i="8" s="1"/>
  <c r="N37" i="8" a="1"/>
  <c r="N37" i="8" s="1"/>
  <c r="M36" i="8" s="1" a="1"/>
  <c r="M36" i="8" s="1"/>
  <c r="L35" i="8" s="1" a="1"/>
  <c r="L35" i="8" s="1"/>
  <c r="O31" i="6"/>
  <c r="O35" i="6"/>
  <c r="O30" i="6"/>
  <c r="O24" i="6"/>
  <c r="O28" i="6"/>
  <c r="O25" i="6"/>
  <c r="O21" i="6"/>
  <c r="O27" i="6"/>
  <c r="O22" i="6"/>
  <c r="O20" i="6"/>
  <c r="M4" i="4"/>
  <c r="O19" i="6"/>
  <c r="O33" i="6"/>
  <c r="O32" i="6"/>
  <c r="T39" i="3"/>
  <c r="T39" i="5" s="1"/>
  <c r="Q39" i="3"/>
  <c r="Q39" i="5" s="1"/>
  <c r="S39" i="3"/>
  <c r="S39" i="5" s="1"/>
  <c r="R39" i="3"/>
  <c r="R39" i="5" s="1"/>
  <c r="P39" i="3"/>
  <c r="P39" i="5" s="1"/>
  <c r="X39" i="3"/>
  <c r="X39" i="5" s="1"/>
  <c r="V39" i="3"/>
  <c r="V39" i="5" s="1"/>
  <c r="Y39" i="3"/>
  <c r="Y39" i="5" s="1"/>
  <c r="U39" i="3"/>
  <c r="U39" i="5" s="1"/>
  <c r="Z39" i="3"/>
  <c r="Z39" i="5" s="1"/>
  <c r="W39" i="3"/>
  <c r="W39" i="5" s="1"/>
  <c r="Z13" i="3"/>
  <c r="Z13" i="5" s="1"/>
  <c r="U13" i="3"/>
  <c r="U13" i="5" s="1"/>
  <c r="W13" i="3"/>
  <c r="W13" i="5" s="1"/>
  <c r="T13" i="3"/>
  <c r="T13" i="5" s="1"/>
  <c r="Q13" i="3"/>
  <c r="Q13" i="5" s="1"/>
  <c r="Y13" i="3"/>
  <c r="Y13" i="5" s="1"/>
  <c r="P13" i="3"/>
  <c r="P13" i="5" s="1"/>
  <c r="V13" i="3"/>
  <c r="V13" i="5" s="1"/>
  <c r="S13" i="3"/>
  <c r="S13" i="5" s="1"/>
  <c r="X13" i="3"/>
  <c r="X13" i="5" s="1"/>
  <c r="R13" i="3"/>
  <c r="R13" i="5" s="1"/>
  <c r="N4" i="4" l="1"/>
  <c r="N16" i="8" a="1"/>
  <c r="N16" i="8" s="1"/>
  <c r="M17" i="8" s="1" a="1"/>
  <c r="M17" i="8" s="1"/>
  <c r="L18" i="8" s="1" a="1"/>
  <c r="L18" i="8" s="1"/>
  <c r="K19" i="8" s="1" a="1"/>
  <c r="K19" i="8" s="1"/>
  <c r="J20" i="8" s="1" a="1"/>
  <c r="J20" i="8" s="1"/>
  <c r="I21" i="8" s="1" a="1"/>
  <c r="I21" i="8" s="1"/>
  <c r="H22" i="8" s="1" a="1"/>
  <c r="H22" i="8" s="1"/>
  <c r="G23" i="8" s="1" a="1"/>
  <c r="G23" i="8" s="1"/>
  <c r="I26" i="9" a="1"/>
  <c r="I26" i="9" s="1"/>
  <c r="I27" i="9" a="1"/>
  <c r="I27" i="9" s="1"/>
  <c r="K32" i="9" a="1"/>
  <c r="K32" i="9" s="1"/>
  <c r="K30" i="9" a="1"/>
  <c r="K30" i="9" s="1"/>
  <c r="K31" i="9" a="1"/>
  <c r="K31" i="9" s="1"/>
  <c r="N16" i="9" a="1"/>
  <c r="N16" i="9" s="1"/>
  <c r="M17" i="9" s="1" a="1"/>
  <c r="M17" i="9" s="1"/>
  <c r="L18" i="9" s="1" a="1"/>
  <c r="L18" i="9" s="1"/>
  <c r="K19" i="9" s="1" a="1"/>
  <c r="K19" i="9" s="1"/>
  <c r="J20" i="9" s="1" a="1"/>
  <c r="J20" i="9" s="1"/>
  <c r="I21" i="9" s="1" a="1"/>
  <c r="I21" i="9" s="1"/>
  <c r="H22" i="9" s="1" a="1"/>
  <c r="H22" i="9" s="1"/>
  <c r="G23" i="9" s="1" a="1"/>
  <c r="G23" i="9" s="1"/>
  <c r="M35" i="9" a="1"/>
  <c r="M35" i="9" s="1"/>
  <c r="M36" i="9" a="1"/>
  <c r="M36" i="9" s="1"/>
  <c r="J29" i="8" a="1"/>
  <c r="J29" i="8" s="1"/>
  <c r="I28" i="8" s="1" a="1"/>
  <c r="I28" i="8" s="1"/>
  <c r="K34" i="8" a="1"/>
  <c r="K34" i="8" s="1"/>
  <c r="J30" i="8" a="1"/>
  <c r="J30" i="8" s="1"/>
  <c r="I27" i="8" a="1"/>
  <c r="I27" i="8" s="1"/>
  <c r="I26" i="8" a="1"/>
  <c r="I26" i="8" s="1"/>
  <c r="K33" i="8" a="1"/>
  <c r="K33" i="8" s="1"/>
  <c r="K32" i="8" a="1"/>
  <c r="K32" i="8" s="1"/>
  <c r="G3" i="7"/>
  <c r="O14" i="8" s="1"/>
  <c r="O14" i="9"/>
  <c r="N15" i="9" s="1" a="1"/>
  <c r="N15" i="9" s="1"/>
  <c r="U12" i="3"/>
  <c r="U12" i="5" s="1"/>
  <c r="Q12" i="3"/>
  <c r="Q12" i="5" s="1"/>
  <c r="W12" i="3"/>
  <c r="W12" i="5" s="1"/>
  <c r="T12" i="3"/>
  <c r="T12" i="5" s="1"/>
  <c r="Y12" i="3"/>
  <c r="Y12" i="5" s="1"/>
  <c r="S12" i="3"/>
  <c r="S12" i="5" s="1"/>
  <c r="X12" i="3"/>
  <c r="X12" i="5" s="1"/>
  <c r="Z12" i="3"/>
  <c r="Z12" i="5" s="1"/>
  <c r="V12" i="3"/>
  <c r="V12" i="5" s="1"/>
  <c r="R12" i="3"/>
  <c r="R12" i="5" s="1"/>
  <c r="W40" i="3"/>
  <c r="W40" i="5" s="1"/>
  <c r="T40" i="3"/>
  <c r="T40" i="5" s="1"/>
  <c r="Q40" i="3"/>
  <c r="Q40" i="5" s="1"/>
  <c r="S40" i="3"/>
  <c r="S40" i="5" s="1"/>
  <c r="R40" i="3"/>
  <c r="R40" i="5" s="1"/>
  <c r="X40" i="3"/>
  <c r="X40" i="5" s="1"/>
  <c r="U40" i="3"/>
  <c r="U40" i="5" s="1"/>
  <c r="Y40" i="3"/>
  <c r="Y40" i="5" s="1"/>
  <c r="Z40" i="3"/>
  <c r="Z40" i="5" s="1"/>
  <c r="V40" i="3"/>
  <c r="V40" i="5" s="1"/>
  <c r="M16" i="9" l="1" a="1"/>
  <c r="M16" i="9" s="1"/>
  <c r="L17" i="9" s="1" a="1"/>
  <c r="L17" i="9" s="1"/>
  <c r="K18" i="9" s="1" a="1"/>
  <c r="K18" i="9" s="1"/>
  <c r="J19" i="9" s="1" a="1"/>
  <c r="J19" i="9" s="1"/>
  <c r="I20" i="9" s="1" a="1"/>
  <c r="I20" i="9" s="1"/>
  <c r="H21" i="9" s="1" a="1"/>
  <c r="H21" i="9" s="1"/>
  <c r="G22" i="9" s="1" a="1"/>
  <c r="G22" i="9" s="1"/>
  <c r="J33" i="8" a="1"/>
  <c r="J33" i="8" s="1"/>
  <c r="N15" i="8" a="1"/>
  <c r="N15" i="8" s="1"/>
  <c r="M16" i="8" s="1" a="1"/>
  <c r="M16" i="8" s="1"/>
  <c r="L17" i="8" s="1" a="1"/>
  <c r="L17" i="8" s="1"/>
  <c r="K18" i="8" s="1" a="1"/>
  <c r="K18" i="8" s="1"/>
  <c r="J19" i="8" s="1" a="1"/>
  <c r="J19" i="8" s="1"/>
  <c r="I20" i="8" s="1" a="1"/>
  <c r="I20" i="8" s="1"/>
  <c r="H26" i="9" a="1"/>
  <c r="H26" i="9" s="1"/>
  <c r="H25" i="9" a="1"/>
  <c r="H25" i="9" s="1"/>
  <c r="L35" i="9" a="1"/>
  <c r="L35" i="9" s="1"/>
  <c r="L34" i="9" a="1"/>
  <c r="L34" i="9" s="1"/>
  <c r="J31" i="9" a="1"/>
  <c r="J31" i="9" s="1"/>
  <c r="J29" i="9" a="1"/>
  <c r="J29" i="9" s="1"/>
  <c r="J30" i="9" a="1"/>
  <c r="J30" i="9" s="1"/>
  <c r="J32" i="8" a="1"/>
  <c r="J32" i="8" s="1"/>
  <c r="H27" i="8" a="1"/>
  <c r="H27" i="8" s="1"/>
  <c r="H25" i="8" a="1"/>
  <c r="H25" i="8" s="1"/>
  <c r="H26" i="8" a="1"/>
  <c r="H26" i="8" s="1"/>
  <c r="I29" i="8" a="1"/>
  <c r="I29" i="8" s="1"/>
  <c r="H28" i="8" s="1" a="1"/>
  <c r="H28" i="8" s="1"/>
  <c r="J31" i="8" a="1"/>
  <c r="J31" i="8" s="1"/>
  <c r="W41" i="3"/>
  <c r="W41" i="5" s="1"/>
  <c r="S41" i="3"/>
  <c r="S41" i="5" s="1"/>
  <c r="T41" i="3"/>
  <c r="T41" i="5" s="1"/>
  <c r="R41" i="3"/>
  <c r="R41" i="5" s="1"/>
  <c r="X41" i="3"/>
  <c r="X41" i="5" s="1"/>
  <c r="U41" i="3"/>
  <c r="U41" i="5" s="1"/>
  <c r="Y41" i="3"/>
  <c r="Y41" i="5" s="1"/>
  <c r="Z41" i="3"/>
  <c r="Z41" i="5" s="1"/>
  <c r="V41" i="3"/>
  <c r="V41" i="5" s="1"/>
  <c r="U11" i="3"/>
  <c r="U11" i="5" s="1"/>
  <c r="W11" i="3"/>
  <c r="W11" i="5" s="1"/>
  <c r="T11" i="3"/>
  <c r="T11" i="5" s="1"/>
  <c r="R11" i="3"/>
  <c r="R11" i="5" s="1"/>
  <c r="S11" i="3"/>
  <c r="S11" i="5" s="1"/>
  <c r="Y11" i="3"/>
  <c r="Y11" i="5" s="1"/>
  <c r="X11" i="3"/>
  <c r="X11" i="5" s="1"/>
  <c r="V11" i="3"/>
  <c r="V11" i="5" s="1"/>
  <c r="Z11" i="3"/>
  <c r="Z11" i="5" s="1"/>
  <c r="H21" i="8" l="1" a="1"/>
  <c r="H21" i="8" s="1"/>
  <c r="G22" i="8" s="1" a="1"/>
  <c r="G22" i="8" s="1"/>
  <c r="K34" i="9" a="1"/>
  <c r="K34" i="9" s="1"/>
  <c r="K33" i="9" a="1"/>
  <c r="K33" i="9" s="1"/>
  <c r="G24" i="9" a="1"/>
  <c r="G24" i="9" s="1"/>
  <c r="G25" i="9" a="1"/>
  <c r="G25" i="9" s="1"/>
  <c r="I30" i="9" a="1"/>
  <c r="I30" i="9" s="1"/>
  <c r="I28" i="9" a="1"/>
  <c r="I28" i="9" s="1"/>
  <c r="I29" i="9" a="1"/>
  <c r="I29" i="9" s="1"/>
  <c r="I32" i="8" a="1"/>
  <c r="I32" i="8" s="1"/>
  <c r="I30" i="8" a="1"/>
  <c r="I30" i="8" s="1"/>
  <c r="I31" i="8" a="1"/>
  <c r="I31" i="8" s="1"/>
  <c r="G26" i="8" a="1"/>
  <c r="G26" i="8" s="1"/>
  <c r="G25" i="8" a="1"/>
  <c r="G25" i="8" s="1"/>
  <c r="G24" i="8" a="1"/>
  <c r="G24" i="8" s="1"/>
  <c r="G27" i="8" a="1"/>
  <c r="G27" i="8" s="1"/>
  <c r="W10" i="3"/>
  <c r="W10" i="5" s="1"/>
  <c r="T10" i="3"/>
  <c r="T10" i="5" s="1"/>
  <c r="S10" i="3"/>
  <c r="S10" i="5" s="1"/>
  <c r="U10" i="3"/>
  <c r="U10" i="5" s="1"/>
  <c r="Y10" i="3"/>
  <c r="Y10" i="5" s="1"/>
  <c r="X10" i="3"/>
  <c r="X10" i="5" s="1"/>
  <c r="V10" i="3"/>
  <c r="V10" i="5" s="1"/>
  <c r="Z10" i="3"/>
  <c r="Z10" i="5" s="1"/>
  <c r="W42" i="3"/>
  <c r="W42" i="5" s="1"/>
  <c r="T42" i="3"/>
  <c r="T42" i="5" s="1"/>
  <c r="S42" i="3"/>
  <c r="S42" i="5" s="1"/>
  <c r="Y42" i="3"/>
  <c r="Y42" i="5" s="1"/>
  <c r="U42" i="3"/>
  <c r="U42" i="5" s="1"/>
  <c r="X42" i="3"/>
  <c r="X42" i="5" s="1"/>
  <c r="Z42" i="3"/>
  <c r="Z42" i="5" s="1"/>
  <c r="V42" i="3"/>
  <c r="V42" i="5" s="1"/>
  <c r="H31" i="8" l="1" a="1"/>
  <c r="H31" i="8" s="1"/>
  <c r="J32" i="9" a="1"/>
  <c r="J32" i="9" s="1"/>
  <c r="J33" i="9" a="1"/>
  <c r="J33" i="9" s="1"/>
  <c r="H29" i="9" a="1"/>
  <c r="H29" i="9" s="1"/>
  <c r="H27" i="9" a="1"/>
  <c r="H27" i="9" s="1"/>
  <c r="H28" i="9" a="1"/>
  <c r="H28" i="9" s="1"/>
  <c r="H30" i="8" a="1"/>
  <c r="H30" i="8" s="1"/>
  <c r="H29" i="8" a="1"/>
  <c r="H29" i="8" s="1"/>
  <c r="G28" i="8" s="1" a="1"/>
  <c r="G28" i="8" s="1"/>
  <c r="F23" i="9" a="1"/>
  <c r="F23" i="9" s="1"/>
  <c r="F24" i="9" a="1"/>
  <c r="F24" i="9" s="1"/>
  <c r="F25" i="8" a="1"/>
  <c r="F25" i="8" s="1"/>
  <c r="F24" i="8" a="1"/>
  <c r="F24" i="8" s="1"/>
  <c r="F23" i="8" a="1"/>
  <c r="F23" i="8" s="1"/>
  <c r="F26" i="8" a="1"/>
  <c r="F26" i="8" s="1"/>
  <c r="U43" i="3"/>
  <c r="U43" i="5" s="1"/>
  <c r="W43" i="3"/>
  <c r="W43" i="5" s="1"/>
  <c r="T43" i="3"/>
  <c r="T43" i="5" s="1"/>
  <c r="Y43" i="3"/>
  <c r="Y43" i="5" s="1"/>
  <c r="V43" i="3"/>
  <c r="V43" i="5" s="1"/>
  <c r="X43" i="3"/>
  <c r="X43" i="5" s="1"/>
  <c r="Z43" i="3"/>
  <c r="Z43" i="5" s="1"/>
  <c r="W9" i="3"/>
  <c r="W9" i="5" s="1"/>
  <c r="T9" i="3"/>
  <c r="T9" i="5" s="1"/>
  <c r="X9" i="3"/>
  <c r="X9" i="5" s="1"/>
  <c r="Y9" i="3"/>
  <c r="Y9" i="5" s="1"/>
  <c r="U9" i="3"/>
  <c r="U9" i="5" s="1"/>
  <c r="Z9" i="3"/>
  <c r="Z9" i="5" s="1"/>
  <c r="V9" i="3"/>
  <c r="V9" i="5" s="1"/>
  <c r="E24" i="8" l="1" a="1"/>
  <c r="E24" i="8" s="1"/>
  <c r="G29" i="8" a="1"/>
  <c r="G29" i="8" s="1"/>
  <c r="G30" i="8" a="1"/>
  <c r="G30" i="8" s="1"/>
  <c r="I31" i="9" a="1"/>
  <c r="I31" i="9" s="1"/>
  <c r="H30" i="9" s="1" a="1"/>
  <c r="H30" i="9" s="1"/>
  <c r="I32" i="9" a="1"/>
  <c r="I32" i="9" s="1"/>
  <c r="G28" i="9" a="1"/>
  <c r="G28" i="9" s="1"/>
  <c r="G26" i="9" a="1"/>
  <c r="G26" i="9" s="1"/>
  <c r="G27" i="9" a="1"/>
  <c r="G27" i="9" s="1"/>
  <c r="E25" i="8" a="1"/>
  <c r="E25" i="8" s="1"/>
  <c r="F27" i="8" a="1"/>
  <c r="F27" i="8" s="1"/>
  <c r="F28" i="8" a="1"/>
  <c r="F28" i="8" s="1"/>
  <c r="W8" i="3"/>
  <c r="W8" i="5" s="1"/>
  <c r="U8" i="3"/>
  <c r="U8" i="5" s="1"/>
  <c r="X8" i="3"/>
  <c r="X8" i="5" s="1"/>
  <c r="Y8" i="3"/>
  <c r="Y8" i="5" s="1"/>
  <c r="Z8" i="3"/>
  <c r="Z8" i="5" s="1"/>
  <c r="V8" i="3"/>
  <c r="V8" i="5" s="1"/>
  <c r="U44" i="3"/>
  <c r="U44" i="5" s="1"/>
  <c r="W44" i="3"/>
  <c r="W44" i="5" s="1"/>
  <c r="Y44" i="3"/>
  <c r="Y44" i="5" s="1"/>
  <c r="V44" i="3"/>
  <c r="V44" i="5" s="1"/>
  <c r="Z44" i="3"/>
  <c r="Z44" i="5" s="1"/>
  <c r="X44" i="3"/>
  <c r="X44" i="5" s="1"/>
  <c r="F29" i="8" l="1" a="1"/>
  <c r="F29" i="8" s="1"/>
  <c r="H31" i="9" a="1"/>
  <c r="H31" i="9" s="1"/>
  <c r="G30" i="9" s="1" a="1"/>
  <c r="G30" i="9" s="1"/>
  <c r="F27" i="9" a="1"/>
  <c r="F27" i="9" s="1"/>
  <c r="F26" i="9" a="1"/>
  <c r="F26" i="9" s="1"/>
  <c r="F25" i="9" a="1"/>
  <c r="F25" i="9" s="1"/>
  <c r="E27" i="8" a="1"/>
  <c r="E27" i="8" s="1"/>
  <c r="G29" i="9" a="1"/>
  <c r="G29" i="9" s="1"/>
  <c r="E26" i="8" a="1"/>
  <c r="E26" i="8" s="1"/>
  <c r="E28" i="8" a="1"/>
  <c r="E28" i="8" s="1"/>
  <c r="Z45" i="3"/>
  <c r="Z45" i="5" s="1"/>
  <c r="W45" i="3"/>
  <c r="W45" i="5" s="1"/>
  <c r="X45" i="3"/>
  <c r="X45" i="5" s="1"/>
  <c r="V45" i="3"/>
  <c r="V45" i="5" s="1"/>
  <c r="Y45" i="3"/>
  <c r="Y45" i="5" s="1"/>
  <c r="X7" i="3"/>
  <c r="X7" i="5" s="1"/>
  <c r="Y7" i="3"/>
  <c r="Y7" i="5" s="1"/>
  <c r="V7" i="3"/>
  <c r="V7" i="5" s="1"/>
  <c r="W7" i="3"/>
  <c r="W7" i="5" s="1"/>
  <c r="Z7" i="3"/>
  <c r="Z7" i="5" s="1"/>
  <c r="D27" i="8" l="1" a="1"/>
  <c r="D27" i="8" s="1"/>
  <c r="D26" i="8" a="1"/>
  <c r="D26" i="8" s="1"/>
  <c r="F29" i="9" a="1"/>
  <c r="F29" i="9" s="1"/>
  <c r="D25" i="8" a="1"/>
  <c r="D25" i="8" s="1"/>
  <c r="F28" i="9" a="1"/>
  <c r="F28" i="9" s="1"/>
  <c r="E26" i="9" a="1"/>
  <c r="E26" i="9" s="1"/>
  <c r="E24" i="9" a="1"/>
  <c r="E24" i="9" s="1"/>
  <c r="E25" i="9" a="1"/>
  <c r="E25" i="9" s="1"/>
  <c r="X6" i="3"/>
  <c r="X6" i="5" s="1"/>
  <c r="W6" i="3"/>
  <c r="W6" i="5" s="1"/>
  <c r="Y6" i="3"/>
  <c r="Y6" i="5" s="1"/>
  <c r="Z6" i="3"/>
  <c r="Z6" i="5" s="1"/>
  <c r="Z46" i="3"/>
  <c r="Z46" i="5" s="1"/>
  <c r="X46" i="3"/>
  <c r="X46" i="5" s="1"/>
  <c r="W46" i="3"/>
  <c r="W46" i="5" s="1"/>
  <c r="Y46" i="3"/>
  <c r="Y46" i="5" s="1"/>
  <c r="E28" i="9" l="1" a="1"/>
  <c r="E28" i="9" s="1"/>
  <c r="E27" i="9" a="1"/>
  <c r="E27" i="9" s="1"/>
  <c r="D26" i="9" s="1" a="1"/>
  <c r="D26" i="9" s="1"/>
  <c r="C26" i="8" a="1"/>
  <c r="C26" i="8" s="1"/>
  <c r="D25" i="9" a="1"/>
  <c r="D25" i="9" s="1"/>
  <c r="Y47" i="3"/>
  <c r="Y47" i="5" s="1"/>
  <c r="Z47" i="3"/>
  <c r="Z47" i="5" s="1"/>
  <c r="X47" i="3"/>
  <c r="X47" i="5" s="1"/>
  <c r="Y5" i="3"/>
  <c r="Y5" i="5" s="1"/>
  <c r="X5" i="3"/>
  <c r="X5" i="5" s="1"/>
  <c r="Z5" i="3"/>
  <c r="Z5" i="5" s="1"/>
  <c r="D27" i="9" l="1" a="1"/>
  <c r="D27" i="9" s="1"/>
  <c r="C26" i="9" a="1"/>
  <c r="C26" i="9" s="1"/>
  <c r="Z3" i="3"/>
  <c r="Z3" i="5" s="1"/>
  <c r="Y4" i="3"/>
  <c r="Y4" i="5" s="1"/>
  <c r="Z4" i="3"/>
  <c r="Z4" i="5" s="1"/>
  <c r="Z49" i="3"/>
  <c r="Z49" i="5" s="1"/>
  <c r="Y48" i="3"/>
  <c r="Y48" i="5" s="1"/>
  <c r="Z48" i="3"/>
  <c r="Z48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<sst xmlns="http://schemas.openxmlformats.org/spreadsheetml/2006/main" count="108" uniqueCount="58">
  <si>
    <t>Maturity</t>
  </si>
  <si>
    <t>Yield %</t>
  </si>
  <si>
    <t>Zero Coupon Bond Price</t>
  </si>
  <si>
    <t>Maturity in Years</t>
  </si>
  <si>
    <t xml:space="preserve"> </t>
  </si>
  <si>
    <t>sigma</t>
  </si>
  <si>
    <t>a</t>
  </si>
  <si>
    <t>deltat</t>
  </si>
  <si>
    <t>M</t>
  </si>
  <si>
    <t>V</t>
  </si>
  <si>
    <t>delta r star</t>
  </si>
  <si>
    <t>jmax</t>
  </si>
  <si>
    <t>jmin</t>
  </si>
  <si>
    <t>j</t>
  </si>
  <si>
    <t>pu</t>
  </si>
  <si>
    <t>pm</t>
  </si>
  <si>
    <t>pd</t>
  </si>
  <si>
    <t>Equation</t>
  </si>
  <si>
    <t>non-standard</t>
  </si>
  <si>
    <t>standard</t>
  </si>
  <si>
    <t>∆t</t>
  </si>
  <si>
    <r>
      <t>2</t>
    </r>
    <r>
      <rPr>
        <sz val="11"/>
        <color theme="1"/>
        <rFont val="Aptos Narrow"/>
        <family val="2"/>
      </rPr>
      <t>∆t</t>
    </r>
  </si>
  <si>
    <t>3∆t</t>
  </si>
  <si>
    <t>t</t>
  </si>
  <si>
    <t>Leaf Node Rates</t>
  </si>
  <si>
    <t>P(1,10)</t>
  </si>
  <si>
    <t>European Put Option Price</t>
  </si>
  <si>
    <t>European Call Option Price</t>
  </si>
  <si>
    <t>T</t>
  </si>
  <si>
    <t>K</t>
  </si>
  <si>
    <t>P(0,t)</t>
  </si>
  <si>
    <t>P(0,T)</t>
  </si>
  <si>
    <t>P(0,t+∆t)</t>
  </si>
  <si>
    <t>B(t,T)</t>
  </si>
  <si>
    <t>Bhat(t,T)</t>
  </si>
  <si>
    <t>B(t,t+∆t)</t>
  </si>
  <si>
    <t>ln Ahat(t,T)</t>
  </si>
  <si>
    <t>Ahat(t,T)</t>
  </si>
  <si>
    <t>Notional</t>
  </si>
  <si>
    <t>Nelson and Siegel</t>
  </si>
  <si>
    <t>level</t>
  </si>
  <si>
    <t>b0</t>
  </si>
  <si>
    <t>b1</t>
  </si>
  <si>
    <t>b2</t>
  </si>
  <si>
    <t>lamda</t>
  </si>
  <si>
    <t>slope</t>
  </si>
  <si>
    <t>curvature</t>
  </si>
  <si>
    <t>decay</t>
  </si>
  <si>
    <t>Coupon</t>
  </si>
  <si>
    <t>Error</t>
  </si>
  <si>
    <t>Model Yield(Spot Rates)</t>
  </si>
  <si>
    <t>Annual Coupon Payments</t>
  </si>
  <si>
    <t>Market Price</t>
  </si>
  <si>
    <t>Bond Model Price Different Spot Rates</t>
  </si>
  <si>
    <t>Zero-Coupon Bond Price</t>
  </si>
  <si>
    <t>Model Yield Annualized(Spot Rates)</t>
  </si>
  <si>
    <t>r star = j*delta r star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</si>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</sst>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2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'Nelson-Sigel Model'!$B$23:$B$28</c:f>
              <c:numCache>
                <c:formatCode>0.00</c:formatCode>
                <c:ptCount val="6"/>
                <c:pt idx="0">
                  <c:v>8.3333333333333329E-2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xVal>
          <c:yVal>
            <c:numRef>
              <c:f>'Nelson-Sigel Model'!$C$23:$C$28</c:f>
              <c:numCache>
                <c:formatCode>General</c:formatCode>
                <c:ptCount val="6"/>
                <c:pt idx="0">
                  <c:v>4.1640349114287968E-2</c:v>
                </c:pt>
                <c:pt idx="1">
                  <c:v>4.237461414203629E-2</c:v>
                </c:pt>
                <c:pt idx="2">
                  <c:v>4.3301741232529709E-2</c:v>
                </c:pt>
                <c:pt idx="3">
                  <c:v>4.4593905997501321E-2</c:v>
                </c:pt>
                <c:pt idx="4">
                  <c:v>4.5354561540990657E-2</c:v>
                </c:pt>
                <c:pt idx="5">
                  <c:v>4.4325221550842391E-2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9E-4267-9957-1B2B6ECDD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24544"/>
        <c:axId val="535727584"/>
      </c:scatterChart>
      <c:valAx>
        <c:axId val="54152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7584"/>
        <c:crosses val="autoZero"/>
        <c:crossBetween val="midCat"/>
      </c:valAx>
      <c:valAx>
        <c:axId val="53572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52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9524</xdr:rowOff>
    </xdr:from>
    <xdr:to>
      <xdr:col>6</xdr:col>
      <xdr:colOff>1219200</xdr:colOff>
      <xdr:row>17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593FB0AF-3890-B737-4C73-803DE19EC8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8BE7B1-78C2-4916-89A9-C65E7CFDA2A3}">
  <we:reference id="wa200002468" version="1.0.0.0" store="en-US" storeType="OMEX"/>
  <we:alternateReferences>
    <we:reference id="WA200002468" version="1.0.0.0" store="WA200002468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_xldudf_INTERPXY</we:customFunctionIds>
        <we:customFunctionIds>_xldudf_DERIVXY</we:customFunctionIds>
        <we:customFunctionIds>_xldudf_QUADXY</we:customFunctionIds>
        <we:customFunctionIds>_xldudf_INTERPXYZ</we:customFunctionIds>
        <we:customFunctionIds>_xldudf_GRIDXYZ</we:customFunctionIds>
        <we:customFunctionIds>_xldudf_QUADF</we:customFunctionIds>
        <we:customFunctionIds>_xldudf_DERIVF</we:customFunctionIds>
        <we:customFunctionIds>_xldudf_NLSOLVE</we:customFunctionIds>
        <we:customFunctionIds>_xldudf_IVSOLVE</we:customFunctionIds>
        <we:customFunctionIds>_xldudf_ARRAYVAL</we:customFunctionIds>
        <we:customFunctionIds>_xldudf_DYNVAL</we:customFunctionIds>
        <we:customFunctionIds>_xldudf_BVSOLVE</we:customFunctionIds>
        <we:customFunctionIds>_xldudf_PDSOLVE</we:customFunctionIds>
        <we:customFunctionIds>_xldudf_PDASOLVE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5D65-760F-4A19-8D39-1CEB90EAED55}">
  <dimension ref="B2:F58"/>
  <sheetViews>
    <sheetView workbookViewId="0">
      <selection activeCell="D13" sqref="D13"/>
    </sheetView>
  </sheetViews>
  <sheetFormatPr defaultRowHeight="15" x14ac:dyDescent="0.25"/>
  <cols>
    <col min="2" max="2" width="19.42578125" bestFit="1" customWidth="1"/>
    <col min="3" max="4" width="22.140625" bestFit="1" customWidth="1"/>
    <col min="5" max="6" width="34.5703125" bestFit="1" customWidth="1"/>
    <col min="7" max="7" width="18.42578125" bestFit="1" customWidth="1"/>
  </cols>
  <sheetData>
    <row r="2" spans="2:5" x14ac:dyDescent="0.25">
      <c r="B2" s="4" t="s">
        <v>39</v>
      </c>
      <c r="C2" s="4"/>
    </row>
    <row r="4" spans="2:5" x14ac:dyDescent="0.25">
      <c r="B4" t="s">
        <v>40</v>
      </c>
      <c r="C4" t="s">
        <v>45</v>
      </c>
      <c r="D4" t="s">
        <v>46</v>
      </c>
      <c r="E4" t="s">
        <v>47</v>
      </c>
    </row>
    <row r="5" spans="2:5" x14ac:dyDescent="0.25">
      <c r="B5" t="s">
        <v>41</v>
      </c>
      <c r="C5" t="s">
        <v>42</v>
      </c>
      <c r="D5" t="s">
        <v>43</v>
      </c>
      <c r="E5" t="s">
        <v>44</v>
      </c>
    </row>
    <row r="6" spans="2:5" x14ac:dyDescent="0.25">
      <c r="B6">
        <v>5.9520315384502483E-2</v>
      </c>
      <c r="C6">
        <v>-1.9448371779022748E-2</v>
      </c>
      <c r="D6">
        <v>1.8284105005956074E-2</v>
      </c>
      <c r="E6">
        <v>0.2735807635335043</v>
      </c>
    </row>
    <row r="8" spans="2:5" x14ac:dyDescent="0.25">
      <c r="B8" t="s">
        <v>49</v>
      </c>
      <c r="C8" cm="1">
        <f t="array" ref="C8">SUMSQ(D11:D16-E11:E16)</f>
        <v>2.4628505671171558E-2</v>
      </c>
    </row>
    <row r="9" spans="2:5" x14ac:dyDescent="0.25">
      <c r="E9" t="s">
        <v>51</v>
      </c>
    </row>
    <row r="10" spans="2:5" x14ac:dyDescent="0.25">
      <c r="B10" t="s">
        <v>0</v>
      </c>
      <c r="C10" t="s">
        <v>48</v>
      </c>
      <c r="D10" t="s">
        <v>52</v>
      </c>
      <c r="E10" t="s">
        <v>53</v>
      </c>
    </row>
    <row r="11" spans="2:5" x14ac:dyDescent="0.25">
      <c r="B11" s="2">
        <v>8.3333333333333329E-2</v>
      </c>
      <c r="C11" s="1">
        <v>0</v>
      </c>
      <c r="D11">
        <f>100*(1-((((4+(16/32))/100)*30)/360))</f>
        <v>99.625</v>
      </c>
      <c r="E11">
        <f>100/(1+C23)^B23</f>
        <v>99.660604508392353</v>
      </c>
    </row>
    <row r="12" spans="2:5" x14ac:dyDescent="0.25">
      <c r="B12" s="2">
        <v>0.25</v>
      </c>
      <c r="C12" s="1">
        <v>0</v>
      </c>
      <c r="D12">
        <f>100*(1-((((4+(13/32))/100)*90)/360))</f>
        <v>98.8984375</v>
      </c>
      <c r="E12">
        <f>100/(1+C24)^B24</f>
        <v>98.967828994756474</v>
      </c>
    </row>
    <row r="13" spans="2:5" x14ac:dyDescent="0.25">
      <c r="B13" s="2">
        <v>0.5</v>
      </c>
      <c r="C13" s="1">
        <v>0</v>
      </c>
      <c r="D13">
        <f>100*(1-((((4+(10/32))/100)*180)/360))</f>
        <v>97.84375</v>
      </c>
      <c r="E13">
        <f>100/(1+C25)^B25</f>
        <v>97.90278223254316</v>
      </c>
    </row>
    <row r="14" spans="2:5" x14ac:dyDescent="0.25">
      <c r="B14" s="2">
        <v>1</v>
      </c>
      <c r="C14" s="1">
        <v>0</v>
      </c>
      <c r="D14">
        <f>100*(1-((((4+(5/32))/100)*360)/360))</f>
        <v>95.84375</v>
      </c>
      <c r="E14" cm="1">
        <f t="array" ref="E14">100/(1+C26)^B26 + SUM((C14*100)/(1+$C$26:C26)^$B$26:B26)</f>
        <v>95.730981605247081</v>
      </c>
    </row>
    <row r="15" spans="2:5" x14ac:dyDescent="0.25">
      <c r="B15" s="2">
        <v>2</v>
      </c>
      <c r="C15" s="1">
        <v>4.1250000000000002E-2</v>
      </c>
      <c r="D15">
        <f>99 + 6/32</f>
        <v>99.1875</v>
      </c>
      <c r="E15" cm="1">
        <f t="array" ref="E15">100/(1+C27)^B27 + SUM((C15*100)/(1+$C$26:C27)^$B$26:B27)</f>
        <v>99.234613580394281</v>
      </c>
    </row>
    <row r="16" spans="2:5" x14ac:dyDescent="0.25">
      <c r="B16" s="2">
        <v>3</v>
      </c>
      <c r="C16" s="1">
        <v>4.1250000000000002E-2</v>
      </c>
      <c r="D16">
        <f>99 + 5/32</f>
        <v>99.15625</v>
      </c>
      <c r="E16" cm="1">
        <f t="array" ref="E16">100/(1+C28)^B28 + SUM((C16*100)/(1+$C$26:C28)^$B$26:B28)</f>
        <v>99.145094717976477</v>
      </c>
    </row>
    <row r="17" spans="2:6" x14ac:dyDescent="0.25">
      <c r="B17" s="2">
        <v>5</v>
      </c>
      <c r="C17" s="1">
        <v>4.3249999999999997E-2</v>
      </c>
      <c r="D17">
        <f>99 + 1/32</f>
        <v>99.03125</v>
      </c>
    </row>
    <row r="18" spans="2:6" x14ac:dyDescent="0.25">
      <c r="B18" s="2">
        <v>7</v>
      </c>
      <c r="C18" s="1">
        <v>4.1250000000000002E-2</v>
      </c>
      <c r="D18">
        <f>98 + 4/32</f>
        <v>98.125</v>
      </c>
    </row>
    <row r="19" spans="2:6" x14ac:dyDescent="0.25">
      <c r="B19" s="2">
        <v>10</v>
      </c>
      <c r="C19" s="1">
        <v>4.2500000000000003E-2</v>
      </c>
      <c r="D19">
        <f>98 + 3/32</f>
        <v>98.09375</v>
      </c>
    </row>
    <row r="20" spans="2:6" x14ac:dyDescent="0.25">
      <c r="B20" s="2">
        <v>30</v>
      </c>
      <c r="C20" s="1">
        <v>4.4999999999999998E-2</v>
      </c>
      <c r="D20">
        <f>97 + 10/32</f>
        <v>97.3125</v>
      </c>
    </row>
    <row r="22" spans="2:6" x14ac:dyDescent="0.25">
      <c r="B22" t="s">
        <v>0</v>
      </c>
      <c r="C22" t="s">
        <v>50</v>
      </c>
      <c r="D22" s="2" t="s">
        <v>3</v>
      </c>
      <c r="E22" t="s">
        <v>55</v>
      </c>
      <c r="F22" t="s">
        <v>54</v>
      </c>
    </row>
    <row r="23" spans="2:6" x14ac:dyDescent="0.25">
      <c r="B23" s="2">
        <v>8.3333333333333329E-2</v>
      </c>
      <c r="C23">
        <f>beta_0 + beta_1*((1-EXP(-lamda*B23))/lamda*B23) + beta_2*(((1-EXP(-lamda*B23))/lamda*B23)-EXP(-lamda*B23))</f>
        <v>4.1640349114287968E-2</v>
      </c>
      <c r="D23" s="2">
        <f>ROW(A1)/12</f>
        <v>8.3333333333333329E-2</v>
      </c>
      <c r="E23">
        <f>beta_0 + beta_1*((1-EXP(-lamda*D23))/lamda*D23) + beta_2*(((1-EXP(-lamda*D23))/lamda*D23)-EXP(-lamda*D23))</f>
        <v>4.1640349114287968E-2</v>
      </c>
      <c r="F23">
        <f>EXP(-E23*D23)</f>
        <v>0.99653598450030334</v>
      </c>
    </row>
    <row r="24" spans="2:6" x14ac:dyDescent="0.25">
      <c r="B24" s="2">
        <v>0.25</v>
      </c>
      <c r="C24">
        <f t="shared" ref="C23:C28" si="0">beta_0 + beta_1*((1-EXP(-lamda*B24))/lamda*B24) + beta_2*(((1-EXP(-lamda*B24))/lamda*B24)-EXP(-lamda*B24))</f>
        <v>4.237461414203629E-2</v>
      </c>
      <c r="D24" s="2">
        <f t="shared" ref="D24:D58" si="1">ROW(A2)/12</f>
        <v>0.16666666666666666</v>
      </c>
      <c r="E24">
        <f>beta_0 + beta_1*((1-EXP(-lamda*D24))/lamda*D24) + beta_2*(((1-EXP(-lamda*D24))/lamda*D24)-EXP(-lamda*D24))</f>
        <v>4.2019571116825236E-2</v>
      </c>
      <c r="F24">
        <f t="shared" ref="F24:F58" si="2">EXP(-E24*D24)</f>
        <v>0.99302120383895398</v>
      </c>
    </row>
    <row r="25" spans="2:6" x14ac:dyDescent="0.25">
      <c r="B25" s="2">
        <v>0.5</v>
      </c>
      <c r="C25">
        <f t="shared" si="0"/>
        <v>4.3301741232529709E-2</v>
      </c>
      <c r="D25" s="2">
        <f t="shared" si="1"/>
        <v>0.25</v>
      </c>
      <c r="E25">
        <f>beta_0 + beta_1*((1-EXP(-lamda*D25))/lamda*D25) + beta_2*(((1-EXP(-lamda*D25))/lamda*D25)-EXP(-lamda*D25))</f>
        <v>4.237461414203629E-2</v>
      </c>
      <c r="F25">
        <f t="shared" si="2"/>
        <v>0.98946226158943396</v>
      </c>
    </row>
    <row r="26" spans="2:6" x14ac:dyDescent="0.25">
      <c r="B26" s="2">
        <v>1</v>
      </c>
      <c r="C26">
        <f t="shared" si="0"/>
        <v>4.4593905997501321E-2</v>
      </c>
      <c r="D26" s="2">
        <f t="shared" si="1"/>
        <v>0.33333333333333331</v>
      </c>
      <c r="E26">
        <f>beta_0 + beta_1*((1-EXP(-lamda*D26))/lamda*D26) + beta_2*(((1-EXP(-lamda*D26))/lamda*D26)-EXP(-lamda*D26))</f>
        <v>4.2706195346582272E-2</v>
      </c>
      <c r="F26">
        <f t="shared" si="2"/>
        <v>0.98586544574940382</v>
      </c>
    </row>
    <row r="27" spans="2:6" x14ac:dyDescent="0.25">
      <c r="B27" s="2">
        <v>2</v>
      </c>
      <c r="C27">
        <f t="shared" si="0"/>
        <v>4.5354561540990657E-2</v>
      </c>
      <c r="D27" s="2">
        <f t="shared" si="1"/>
        <v>0.41666666666666669</v>
      </c>
      <c r="E27">
        <f>beta_0 + beta_1*((1-EXP(-lamda*D27))/lamda*D27) + beta_2*(((1-EXP(-lamda*D27))/lamda*D27)-EXP(-lamda*D27))</f>
        <v>4.3015011841705836E-2</v>
      </c>
      <c r="F27">
        <f t="shared" si="2"/>
        <v>0.98223673867614258</v>
      </c>
    </row>
    <row r="28" spans="2:6" x14ac:dyDescent="0.25">
      <c r="B28" s="2">
        <v>3</v>
      </c>
      <c r="C28">
        <f t="shared" si="0"/>
        <v>4.4325221550842391E-2</v>
      </c>
      <c r="D28" s="2">
        <f t="shared" si="1"/>
        <v>0.5</v>
      </c>
      <c r="E28">
        <f>beta_0 + beta_1*((1-EXP(-lamda*D28))/lamda*D28) + beta_2*(((1-EXP(-lamda*D28))/lamda*D28)-EXP(-lamda*D28))</f>
        <v>4.3301741232529709E-2</v>
      </c>
      <c r="F28">
        <f t="shared" si="2"/>
        <v>0.9785818270880573</v>
      </c>
    </row>
    <row r="29" spans="2:6" x14ac:dyDescent="0.25">
      <c r="B29" s="2">
        <v>5</v>
      </c>
      <c r="D29" s="2">
        <f t="shared" si="1"/>
        <v>0.58333333333333337</v>
      </c>
      <c r="E29">
        <f>beta_0 + beta_1*((1-EXP(-lamda*D29))/lamda*D29) + beta_2*(((1-EXP(-lamda*D29))/lamda*D29)-EXP(-lamda*D29))</f>
        <v>4.3567042143227694E-2</v>
      </c>
      <c r="F29">
        <f t="shared" si="2"/>
        <v>0.97490611208649436</v>
      </c>
    </row>
    <row r="30" spans="2:6" x14ac:dyDescent="0.25">
      <c r="B30" s="2">
        <v>7</v>
      </c>
      <c r="D30" s="2">
        <f t="shared" si="1"/>
        <v>0.66666666666666663</v>
      </c>
      <c r="E30">
        <f>beta_0 + beta_1*((1-EXP(-lamda*D30))/lamda*D30) + beta_2*(((1-EXP(-lamda*D30))/lamda*D30)-EXP(-lamda*D30))</f>
        <v>4.3811554728431089E-2</v>
      </c>
      <c r="F30">
        <f t="shared" si="2"/>
        <v>0.97121471915704494</v>
      </c>
    </row>
    <row r="31" spans="2:6" x14ac:dyDescent="0.25">
      <c r="B31" s="2">
        <v>10</v>
      </c>
      <c r="D31" s="2">
        <f t="shared" si="1"/>
        <v>0.75</v>
      </c>
      <c r="E31">
        <f>beta_0 + beta_1*((1-EXP(-lamda*D31))/lamda*D31) + beta_2*(((1-EXP(-lamda*D31))/lamda*D31)-EXP(-lamda*D31))</f>
        <v>4.4035901171223996E-2</v>
      </c>
      <c r="F31">
        <f t="shared" si="2"/>
        <v>0.9675125081141428</v>
      </c>
    </row>
    <row r="32" spans="2:6" x14ac:dyDescent="0.25">
      <c r="B32" s="2">
        <v>30</v>
      </c>
      <c r="D32" s="2">
        <f t="shared" si="1"/>
        <v>0.83333333333333337</v>
      </c>
      <c r="E32">
        <f>beta_0 + beta_1*((1-EXP(-lamda*D32))/lamda*D32) + beta_2*(((1-EXP(-lamda*D32))/lamda*D32)-EXP(-lamda*D32))</f>
        <v>4.4240686168072502E-2</v>
      </c>
      <c r="F32">
        <f t="shared" si="2"/>
        <v>0.96380408295700837</v>
      </c>
    </row>
    <row r="33" spans="4:6" x14ac:dyDescent="0.25">
      <c r="D33" s="2">
        <f t="shared" si="1"/>
        <v>0.91666666666666663</v>
      </c>
      <c r="E33">
        <f>beta_0 + beta_1*((1-EXP(-lamda*D33))/lamda*D33) + beta_2*(((1-EXP(-lamda*D33))/lamda*D33)-EXP(-lamda*D33))</f>
        <v>4.4426497401023571E-2</v>
      </c>
      <c r="F33">
        <f t="shared" si="2"/>
        <v>0.96009380160892377</v>
      </c>
    </row>
    <row r="34" spans="4:6" x14ac:dyDescent="0.25">
      <c r="D34" s="2">
        <f t="shared" si="1"/>
        <v>1</v>
      </c>
      <c r="E34">
        <f>beta_0 + beta_1*((1-EXP(-lamda*D34))/lamda*D34) + beta_2*(((1-EXP(-lamda*D34))/lamda*D34)-EXP(-lamda*D34))</f>
        <v>4.4593905997501321E-2</v>
      </c>
      <c r="F34">
        <f t="shared" si="2"/>
        <v>0.95638578551543807</v>
      </c>
    </row>
    <row r="35" spans="4:6" x14ac:dyDescent="0.25">
      <c r="D35" s="2">
        <f t="shared" si="1"/>
        <v>1.0833333333333333</v>
      </c>
      <c r="E35">
        <f>beta_0 + beta_1*((1-EXP(-lamda*D35))/lamda*D35) + beta_2*(((1-EXP(-lamda*D35))/lamda*D35)-EXP(-lamda*D35))</f>
        <v>4.4743466978019765E-2</v>
      </c>
      <c r="F35">
        <f t="shared" si="2"/>
        <v>0.95268392908042143</v>
      </c>
    </row>
    <row r="36" spans="4:6" x14ac:dyDescent="0.25">
      <c r="D36" s="2">
        <f t="shared" si="1"/>
        <v>1.1666666666666667</v>
      </c>
      <c r="E36">
        <f>beta_0 + beta_1*((1-EXP(-lamda*D36))/lamda*D36) + beta_2*(((1-EXP(-lamda*D36))/lamda*D36)-EXP(-lamda*D36))</f>
        <v>4.4875719692123187E-2</v>
      </c>
      <c r="F36">
        <f t="shared" si="2"/>
        <v>0.94899190892192287</v>
      </c>
    </row>
    <row r="37" spans="4:6" x14ac:dyDescent="0.25">
      <c r="D37" s="2">
        <f t="shared" si="1"/>
        <v>1.25</v>
      </c>
      <c r="E37">
        <f>beta_0 + beta_1*((1-EXP(-lamda*D37))/lamda*D37) + beta_2*(((1-EXP(-lamda*D37))/lamda*D37)-EXP(-lamda*D37))</f>
        <v>4.4991188242857451E-2</v>
      </c>
      <c r="F37">
        <f t="shared" si="2"/>
        <v>0.94531319293256499</v>
      </c>
    </row>
    <row r="38" spans="4:6" x14ac:dyDescent="0.25">
      <c r="D38" s="2">
        <f t="shared" si="1"/>
        <v>1.3333333333333333</v>
      </c>
      <c r="E38">
        <f>beta_0 + beta_1*((1-EXP(-lamda*D38))/lamda*D38) + beta_2*(((1-EXP(-lamda*D38))/lamda*D38)-EXP(-lamda*D38))</f>
        <v>4.5090381900067651E-2</v>
      </c>
      <c r="F38">
        <f t="shared" si="2"/>
        <v>0.94165104913173081</v>
      </c>
    </row>
    <row r="39" spans="4:6" x14ac:dyDescent="0.25">
      <c r="D39" s="2">
        <f t="shared" si="1"/>
        <v>1.4166666666666667</v>
      </c>
      <c r="E39">
        <f>beta_0 + beta_1*((1-EXP(-lamda*D39))/lamda*D39) + beta_2*(((1-EXP(-lamda*D39))/lamda*D39)-EXP(-lamda*D39))</f>
        <v>4.5173795502810324E-2</v>
      </c>
      <c r="F39">
        <f t="shared" si="2"/>
        <v>0.93800855429909424</v>
      </c>
    </row>
    <row r="40" spans="4:6" x14ac:dyDescent="0.25">
      <c r="D40" s="2">
        <f t="shared" si="1"/>
        <v>1.5</v>
      </c>
      <c r="E40">
        <f>beta_0 + beta_1*((1-EXP(-lamda*D40))/lamda*D40) + beta_2*(((1-EXP(-lamda*D40))/lamda*D40)-EXP(-lamda*D40))</f>
        <v>4.5241909851160861E-2</v>
      </c>
      <c r="F40">
        <f t="shared" si="2"/>
        <v>0.93438860238112464</v>
      </c>
    </row>
    <row r="41" spans="4:6" x14ac:dyDescent="0.25">
      <c r="D41" s="2">
        <f t="shared" si="1"/>
        <v>1.5833333333333333</v>
      </c>
      <c r="E41">
        <f>beta_0 + beta_1*((1-EXP(-lamda*D41))/lamda*D41) + beta_2*(((1-EXP(-lamda*D41))/lamda*D41)-EXP(-lamda*D41))</f>
        <v>4.5295192087689742E-2</v>
      </c>
      <c r="F41">
        <f t="shared" si="2"/>
        <v>0.93079391266406808</v>
      </c>
    </row>
    <row r="42" spans="4:6" x14ac:dyDescent="0.25">
      <c r="D42" s="2">
        <f t="shared" si="1"/>
        <v>1.6666666666666667</v>
      </c>
      <c r="E42">
        <f>beta_0 + beta_1*((1-EXP(-lamda*D42))/lamda*D42) + beta_2*(((1-EXP(-lamda*D42))/lamda*D42)-EXP(-lamda*D42))</f>
        <v>4.5334096068874299E-2</v>
      </c>
      <c r="F42">
        <f t="shared" si="2"/>
        <v>0.92722703770859816</v>
      </c>
    </row>
    <row r="43" spans="4:6" x14ac:dyDescent="0.25">
      <c r="D43" s="2">
        <f t="shared" si="1"/>
        <v>1.75</v>
      </c>
      <c r="E43">
        <f>beta_0 + beta_1*((1-EXP(-lamda*D43))/lamda*D43) + beta_2*(((1-EXP(-lamda*D43))/lamda*D43)-EXP(-lamda*D43))</f>
        <v>4.5359062726705909E-2</v>
      </c>
      <c r="F43">
        <f t="shared" si="2"/>
        <v>0.92369037104284224</v>
      </c>
    </row>
    <row r="44" spans="4:6" x14ac:dyDescent="0.25">
      <c r="D44" s="2">
        <f t="shared" si="1"/>
        <v>1.8333333333333333</v>
      </c>
      <c r="E44">
        <f>beta_0 + beta_1*((1-EXP(-lamda*D44))/lamda*D44) + beta_2*(((1-EXP(-lamda*D44))/lamda*D44)-EXP(-lamda*D44))</f>
        <v>4.5370520420745894E-2</v>
      </c>
      <c r="F44">
        <f t="shared" si="2"/>
        <v>0.92018615461184083</v>
      </c>
    </row>
    <row r="45" spans="4:6" x14ac:dyDescent="0.25">
      <c r="D45" s="2">
        <f t="shared" si="1"/>
        <v>1.9166666666666667</v>
      </c>
      <c r="E45">
        <f>beta_0 + beta_1*((1-EXP(-lamda*D45))/lamda*D45) + beta_2*(((1-EXP(-lamda*D45))/lamda*D45)-EXP(-lamda*D45))</f>
        <v>4.5368885280876903E-2</v>
      </c>
      <c r="F45">
        <f t="shared" si="2"/>
        <v>0.91671648598270294</v>
      </c>
    </row>
    <row r="46" spans="4:6" x14ac:dyDescent="0.25">
      <c r="D46" s="2">
        <f t="shared" si="1"/>
        <v>2</v>
      </c>
      <c r="E46">
        <f>beta_0 + beta_1*((1-EXP(-lamda*D46))/lamda*D46) + beta_2*(((1-EXP(-lamda*D46))/lamda*D46)-EXP(-lamda*D46))</f>
        <v>4.5354561540990657E-2</v>
      </c>
      <c r="F46">
        <f t="shared" si="2"/>
        <v>0.91328332530578582</v>
      </c>
    </row>
    <row r="47" spans="4:6" x14ac:dyDescent="0.25">
      <c r="D47" s="2">
        <f t="shared" si="1"/>
        <v>2.0833333333333335</v>
      </c>
      <c r="E47">
        <f>beta_0 + beta_1*((1-EXP(-lamda*D47))/lamda*D47) + beta_2*(((1-EXP(-lamda*D47))/lamda*D47)-EXP(-lamda*D47))</f>
        <v>4.532794186384604E-2</v>
      </c>
      <c r="F47">
        <f t="shared" si="2"/>
        <v>0.90988850203317029</v>
      </c>
    </row>
    <row r="48" spans="4:6" x14ac:dyDescent="0.25">
      <c r="D48" s="2">
        <f t="shared" si="1"/>
        <v>2.1666666666666665</v>
      </c>
      <c r="E48">
        <f>beta_0 + beta_1*((1-EXP(-lamda*D48))/lamda*D48) + beta_2*(((1-EXP(-lamda*D48))/lamda*D48)-EXP(-lamda*D48))</f>
        <v>4.5289407657326551E-2</v>
      </c>
      <c r="F48">
        <f t="shared" si="2"/>
        <v>0.90653372139652599</v>
      </c>
    </row>
    <row r="49" spans="4:6" x14ac:dyDescent="0.25">
      <c r="D49" s="2">
        <f t="shared" si="1"/>
        <v>2.25</v>
      </c>
      <c r="E49">
        <f>beta_0 + beta_1*((1-EXP(-lamda*D49))/lamda*D49) + beta_2*(((1-EXP(-lamda*D49))/lamda*D49)-EXP(-lamda*D49))</f>
        <v>4.523932938231931E-2</v>
      </c>
      <c r="F49">
        <f t="shared" si="2"/>
        <v>0.90322057064718408</v>
      </c>
    </row>
    <row r="50" spans="4:6" x14ac:dyDescent="0.25">
      <c r="D50" s="2">
        <f t="shared" si="1"/>
        <v>2.3333333333333335</v>
      </c>
      <c r="E50">
        <f>beta_0 + beta_1*((1-EXP(-lamda*D50))/lamda*D50) + beta_2*(((1-EXP(-lamda*D50))/lamda*D50)-EXP(-lamda*D50))</f>
        <v>4.5178066852433134E-2</v>
      </c>
      <c r="F50">
        <f t="shared" si="2"/>
        <v>0.89995052506185591</v>
      </c>
    </row>
    <row r="51" spans="4:6" x14ac:dyDescent="0.25">
      <c r="D51" s="2">
        <f t="shared" si="1"/>
        <v>2.4166666666666665</v>
      </c>
      <c r="E51">
        <f>beta_0 + beta_1*((1-EXP(-lamda*D51))/lamda*D51) + beta_2*(((1-EXP(-lamda*D51))/lamda*D51)-EXP(-lamda*D51))</f>
        <v>4.5105969525766711E-2</v>
      </c>
      <c r="F51">
        <f t="shared" si="2"/>
        <v>0.8967249537179719</v>
      </c>
    </row>
    <row r="52" spans="4:6" x14ac:dyDescent="0.25">
      <c r="D52" s="2">
        <f t="shared" si="1"/>
        <v>2.5</v>
      </c>
      <c r="E52">
        <f>beta_0 + beta_1*((1-EXP(-lamda*D52))/lamda*D52) + beta_2*(((1-EXP(-lamda*D52))/lamda*D52)-EXP(-lamda*D52))</f>
        <v>4.5023376788933318E-2</v>
      </c>
      <c r="F52">
        <f t="shared" si="2"/>
        <v>0.89354512504307393</v>
      </c>
    </row>
    <row r="53" spans="4:6" x14ac:dyDescent="0.25">
      <c r="D53" s="2">
        <f t="shared" si="1"/>
        <v>2.5833333333333335</v>
      </c>
      <c r="E53">
        <f>beta_0 + beta_1*((1-EXP(-lamda*D53))/lamda*D53) + beta_2*(((1-EXP(-lamda*D53))/lamda*D53)-EXP(-lamda*D53))</f>
        <v>4.4930618233542684E-2</v>
      </c>
      <c r="F53">
        <f t="shared" si="2"/>
        <v>0.89041221214307331</v>
      </c>
    </row>
    <row r="54" spans="4:6" x14ac:dyDescent="0.25">
      <c r="D54" s="2">
        <f t="shared" si="1"/>
        <v>2.6666666666666665</v>
      </c>
      <c r="E54">
        <f>beta_0 + beta_1*((1-EXP(-lamda*D54))/lamda*D54) + beta_2*(((1-EXP(-lamda*D54))/lamda*D54)-EXP(-lamda*D54))</f>
        <v>4.4828013925335884E-2</v>
      </c>
      <c r="F54">
        <f t="shared" si="2"/>
        <v>0.88732729791450726</v>
      </c>
    </row>
    <row r="55" spans="4:6" x14ac:dyDescent="0.25">
      <c r="D55" s="2">
        <f t="shared" si="1"/>
        <v>2.75</v>
      </c>
      <c r="E55">
        <f>beta_0 + beta_1*((1-EXP(-lamda*D55))/lamda*D55) + beta_2*(((1-EXP(-lamda*D55))/lamda*D55)-EXP(-lamda*D55))</f>
        <v>4.4715874666164036E-2</v>
      </c>
      <c r="F55">
        <f t="shared" si="2"/>
        <v>0.88429137994618534</v>
      </c>
    </row>
    <row r="56" spans="4:6" x14ac:dyDescent="0.25">
      <c r="D56" s="2">
        <f t="shared" si="1"/>
        <v>2.8333333333333335</v>
      </c>
      <c r="E56">
        <f>beta_0 + beta_1*((1-EXP(-lamda*D56))/lamda*D56) + beta_2*(((1-EXP(-lamda*D56))/lamda*D56)-EXP(-lamda*D56))</f>
        <v>4.459450224899638E-2</v>
      </c>
      <c r="F56">
        <f t="shared" si="2"/>
        <v>0.88130537521582308</v>
      </c>
    </row>
    <row r="57" spans="4:6" x14ac:dyDescent="0.25">
      <c r="D57" s="2">
        <f t="shared" si="1"/>
        <v>2.9166666666666665</v>
      </c>
      <c r="E57">
        <f>beta_0 + beta_1*((1-EXP(-lamda*D57))/lamda*D57) + beta_2*(((1-EXP(-lamda*D57))/lamda*D57)-EXP(-lamda*D57))</f>
        <v>4.446418970613928E-2</v>
      </c>
      <c r="F57">
        <f t="shared" si="2"/>
        <v>0.87837012458741492</v>
      </c>
    </row>
    <row r="58" spans="4:6" x14ac:dyDescent="0.25">
      <c r="D58" s="2">
        <f t="shared" si="1"/>
        <v>3</v>
      </c>
      <c r="E58">
        <f>beta_0 + beta_1*((1-EXP(-lamda*D58))/lamda*D58) + beta_2*(((1-EXP(-lamda*D58))/lamda*D58)-EXP(-lamda*D58))</f>
        <v>4.4325221550842391E-2</v>
      </c>
      <c r="F58">
        <f t="shared" si="2"/>
        <v>0.87548639711521925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E56E-9790-4CCF-9857-79585DB954FB}">
  <dimension ref="B4:O40"/>
  <sheetViews>
    <sheetView workbookViewId="0">
      <selection activeCell="J17" sqref="J17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5.5703125" customWidth="1"/>
    <col min="5" max="5" width="16" customWidth="1"/>
    <col min="6" max="6" width="22.42578125" bestFit="1" customWidth="1"/>
    <col min="7" max="7" width="18.42578125" customWidth="1"/>
    <col min="8" max="8" width="24.140625" bestFit="1" customWidth="1"/>
    <col min="9" max="9" width="7.28515625" bestFit="1" customWidth="1"/>
    <col min="10" max="10" width="22.42578125" bestFit="1" customWidth="1"/>
    <col min="11" max="11" width="7.28515625" bestFit="1" customWidth="1"/>
    <col min="12" max="12" width="12" bestFit="1" customWidth="1"/>
    <col min="21" max="21" width="11.28515625" customWidth="1"/>
  </cols>
  <sheetData>
    <row r="4" spans="5:15" x14ac:dyDescent="0.25">
      <c r="H4" t="s">
        <v>3</v>
      </c>
      <c r="I4" t="s">
        <v>1</v>
      </c>
      <c r="J4" t="s">
        <v>2</v>
      </c>
      <c r="O4" s="1"/>
    </row>
    <row r="5" spans="5:15" x14ac:dyDescent="0.25">
      <c r="E5" s="1"/>
      <c r="G5" t="s">
        <v>4</v>
      </c>
      <c r="H5" s="2">
        <f>'Nelson-Sigel Model'!D23</f>
        <v>8.3333333333333329E-2</v>
      </c>
      <c r="I5" s="1">
        <f>'Nelson-Sigel Model'!E23</f>
        <v>4.1640349114287968E-2</v>
      </c>
      <c r="J5">
        <f>EXP(-H5*I5)</f>
        <v>0.99653598450030334</v>
      </c>
      <c r="L5" s="1"/>
      <c r="O5" s="1"/>
    </row>
    <row r="6" spans="5:15" x14ac:dyDescent="0.25">
      <c r="E6" s="1"/>
      <c r="H6" s="2">
        <f>'Nelson-Sigel Model'!D24</f>
        <v>0.16666666666666666</v>
      </c>
      <c r="I6" s="1">
        <f>'Nelson-Sigel Model'!E24</f>
        <v>4.2019571116825236E-2</v>
      </c>
      <c r="J6">
        <f t="shared" ref="J6:J40" si="0">EXP(-H6*I6)</f>
        <v>0.99302120383895398</v>
      </c>
      <c r="L6" s="1"/>
      <c r="O6" s="1"/>
    </row>
    <row r="7" spans="5:15" x14ac:dyDescent="0.25">
      <c r="E7" s="1"/>
      <c r="H7" s="2">
        <f>'Nelson-Sigel Model'!D25</f>
        <v>0.25</v>
      </c>
      <c r="I7" s="1">
        <f>'Nelson-Sigel Model'!E25</f>
        <v>4.237461414203629E-2</v>
      </c>
      <c r="J7">
        <f t="shared" si="0"/>
        <v>0.98946226158943396</v>
      </c>
      <c r="L7" s="1"/>
      <c r="O7" s="1"/>
    </row>
    <row r="8" spans="5:15" x14ac:dyDescent="0.25">
      <c r="E8" s="1"/>
      <c r="H8" s="2">
        <f>'Nelson-Sigel Model'!D26</f>
        <v>0.33333333333333331</v>
      </c>
      <c r="I8" s="1">
        <f>'Nelson-Sigel Model'!E26</f>
        <v>4.2706195346582272E-2</v>
      </c>
      <c r="J8">
        <f t="shared" si="0"/>
        <v>0.98586544574940382</v>
      </c>
      <c r="L8" s="1"/>
      <c r="O8" s="1"/>
    </row>
    <row r="9" spans="5:15" x14ac:dyDescent="0.25">
      <c r="E9" s="1"/>
      <c r="H9" s="2">
        <f>'Nelson-Sigel Model'!D27</f>
        <v>0.41666666666666669</v>
      </c>
      <c r="I9" s="1">
        <f>'Nelson-Sigel Model'!E27</f>
        <v>4.3015011841705836E-2</v>
      </c>
      <c r="J9">
        <f t="shared" si="0"/>
        <v>0.98223673867614258</v>
      </c>
      <c r="L9" s="1"/>
      <c r="O9" s="1"/>
    </row>
    <row r="10" spans="5:15" x14ac:dyDescent="0.25">
      <c r="E10" s="1"/>
      <c r="H10" s="2">
        <f>'Nelson-Sigel Model'!D28</f>
        <v>0.5</v>
      </c>
      <c r="I10" s="1">
        <f>'Nelson-Sigel Model'!E28</f>
        <v>4.3301741232529709E-2</v>
      </c>
      <c r="J10">
        <f t="shared" si="0"/>
        <v>0.9785818270880573</v>
      </c>
      <c r="L10" s="1"/>
      <c r="O10" s="1"/>
    </row>
    <row r="11" spans="5:15" x14ac:dyDescent="0.25">
      <c r="E11" s="1"/>
      <c r="H11" s="2">
        <f>'Nelson-Sigel Model'!D29</f>
        <v>0.58333333333333337</v>
      </c>
      <c r="I11" s="1">
        <f>'Nelson-Sigel Model'!E29</f>
        <v>4.3567042143227694E-2</v>
      </c>
      <c r="J11">
        <f t="shared" si="0"/>
        <v>0.97490611208649436</v>
      </c>
      <c r="L11" s="1"/>
      <c r="O11" s="1"/>
    </row>
    <row r="12" spans="5:15" x14ac:dyDescent="0.25">
      <c r="E12" s="1"/>
      <c r="H12" s="2">
        <f>'Nelson-Sigel Model'!D30</f>
        <v>0.66666666666666663</v>
      </c>
      <c r="I12" s="1">
        <f>'Nelson-Sigel Model'!E30</f>
        <v>4.3811554728431089E-2</v>
      </c>
      <c r="J12">
        <f t="shared" si="0"/>
        <v>0.97121471915704494</v>
      </c>
      <c r="L12" s="1"/>
      <c r="O12" s="1"/>
    </row>
    <row r="13" spans="5:15" x14ac:dyDescent="0.25">
      <c r="E13" s="1"/>
      <c r="H13" s="2">
        <f>'Nelson-Sigel Model'!D31</f>
        <v>0.75</v>
      </c>
      <c r="I13" s="1">
        <f>'Nelson-Sigel Model'!E31</f>
        <v>4.4035901171223996E-2</v>
      </c>
      <c r="J13">
        <f t="shared" si="0"/>
        <v>0.9675125081141428</v>
      </c>
      <c r="L13" s="1"/>
      <c r="O13" s="1"/>
    </row>
    <row r="14" spans="5:15" x14ac:dyDescent="0.25">
      <c r="E14" s="1"/>
      <c r="H14" s="2">
        <f>'Nelson-Sigel Model'!D32</f>
        <v>0.83333333333333337</v>
      </c>
      <c r="I14" s="1">
        <f>'Nelson-Sigel Model'!E32</f>
        <v>4.4240686168072502E-2</v>
      </c>
      <c r="J14">
        <f t="shared" si="0"/>
        <v>0.96380408295700837</v>
      </c>
      <c r="L14" s="1"/>
      <c r="O14" s="1"/>
    </row>
    <row r="15" spans="5:15" x14ac:dyDescent="0.25">
      <c r="E15" s="1"/>
      <c r="H15" s="2">
        <f>'Nelson-Sigel Model'!D33</f>
        <v>0.91666666666666663</v>
      </c>
      <c r="I15" s="1">
        <f>'Nelson-Sigel Model'!E33</f>
        <v>4.4426497401023571E-2</v>
      </c>
      <c r="J15">
        <f t="shared" si="0"/>
        <v>0.96009380160892377</v>
      </c>
      <c r="L15" s="1"/>
      <c r="O15" s="1"/>
    </row>
    <row r="16" spans="5:15" x14ac:dyDescent="0.25">
      <c r="E16" s="1"/>
      <c r="H16" s="2">
        <f>'Nelson-Sigel Model'!D34</f>
        <v>1</v>
      </c>
      <c r="I16" s="1">
        <f>'Nelson-Sigel Model'!E34</f>
        <v>4.4593905997501321E-2</v>
      </c>
      <c r="J16">
        <f t="shared" si="0"/>
        <v>0.95638578551543807</v>
      </c>
      <c r="L16" s="1"/>
      <c r="O16" s="1"/>
    </row>
    <row r="17" spans="2:12" x14ac:dyDescent="0.25">
      <c r="E17" s="1"/>
      <c r="H17" s="2">
        <f>'Nelson-Sigel Model'!D35</f>
        <v>1.0833333333333333</v>
      </c>
      <c r="I17" s="1">
        <f>'Nelson-Sigel Model'!E35</f>
        <v>4.4743466978019765E-2</v>
      </c>
      <c r="J17">
        <f t="shared" si="0"/>
        <v>0.95268392908042143</v>
      </c>
      <c r="L17" s="1"/>
    </row>
    <row r="18" spans="2:12" x14ac:dyDescent="0.25">
      <c r="H18" s="2">
        <f>'Nelson-Sigel Model'!D36</f>
        <v>1.1666666666666667</v>
      </c>
      <c r="I18" s="1">
        <f>'Nelson-Sigel Model'!E36</f>
        <v>4.4875719692123187E-2</v>
      </c>
      <c r="J18">
        <f t="shared" si="0"/>
        <v>0.94899190892192287</v>
      </c>
    </row>
    <row r="19" spans="2:12" x14ac:dyDescent="0.25">
      <c r="B19" t="s">
        <v>5</v>
      </c>
      <c r="C19" s="2">
        <v>0.01</v>
      </c>
      <c r="E19" s="2"/>
      <c r="H19" s="2">
        <f>'Nelson-Sigel Model'!D37</f>
        <v>1.25</v>
      </c>
      <c r="I19" s="1">
        <f>'Nelson-Sigel Model'!E37</f>
        <v>4.4991188242857451E-2</v>
      </c>
      <c r="J19">
        <f t="shared" si="0"/>
        <v>0.94531319293256499</v>
      </c>
    </row>
    <row r="20" spans="2:12" x14ac:dyDescent="0.25">
      <c r="B20" t="s">
        <v>6</v>
      </c>
      <c r="C20" s="2">
        <v>0.1</v>
      </c>
      <c r="E20" s="2"/>
      <c r="H20" s="2">
        <f>'Nelson-Sigel Model'!D38</f>
        <v>1.3333333333333333</v>
      </c>
      <c r="I20" s="1">
        <f>'Nelson-Sigel Model'!E38</f>
        <v>4.5090381900067651E-2</v>
      </c>
      <c r="J20">
        <f t="shared" si="0"/>
        <v>0.94165104913173081</v>
      </c>
    </row>
    <row r="21" spans="2:12" x14ac:dyDescent="0.25">
      <c r="B21" t="s">
        <v>7</v>
      </c>
      <c r="C21">
        <f>H6-H5</f>
        <v>8.3333333333333329E-2</v>
      </c>
      <c r="H21" s="2">
        <f>'Nelson-Sigel Model'!D39</f>
        <v>1.4166666666666667</v>
      </c>
      <c r="I21" s="1">
        <f>'Nelson-Sigel Model'!E39</f>
        <v>4.5173795502810324E-2</v>
      </c>
      <c r="J21">
        <f t="shared" si="0"/>
        <v>0.93800855429909424</v>
      </c>
    </row>
    <row r="22" spans="2:12" x14ac:dyDescent="0.25">
      <c r="H22" s="2">
        <f>'Nelson-Sigel Model'!D40</f>
        <v>1.5</v>
      </c>
      <c r="I22" s="1">
        <f>'Nelson-Sigel Model'!E40</f>
        <v>4.5241909851160861E-2</v>
      </c>
      <c r="J22">
        <f t="shared" si="0"/>
        <v>0.93438860238112464</v>
      </c>
    </row>
    <row r="23" spans="2:12" x14ac:dyDescent="0.25">
      <c r="B23" t="s">
        <v>8</v>
      </c>
      <c r="C23">
        <f>(EXP(-a*deltat))-1</f>
        <v>-8.2987073611240358E-3</v>
      </c>
      <c r="H23" s="2">
        <f>'Nelson-Sigel Model'!D41</f>
        <v>1.5833333333333333</v>
      </c>
      <c r="I23" s="1">
        <f>'Nelson-Sigel Model'!E41</f>
        <v>4.5295192087689742E-2</v>
      </c>
      <c r="J23">
        <f t="shared" si="0"/>
        <v>0.93079391266406808</v>
      </c>
    </row>
    <row r="24" spans="2:12" x14ac:dyDescent="0.25">
      <c r="B24" t="s">
        <v>9</v>
      </c>
      <c r="C24">
        <f>((sigma^2)/(2*a))*(1-EXP(-2*a*deltat))</f>
        <v>8.264273089191254E-6</v>
      </c>
      <c r="H24" s="2">
        <f>'Nelson-Sigel Model'!D42</f>
        <v>1.6666666666666667</v>
      </c>
      <c r="I24" s="1">
        <f>'Nelson-Sigel Model'!E42</f>
        <v>4.5334096068874299E-2</v>
      </c>
      <c r="J24">
        <f t="shared" si="0"/>
        <v>0.92722703770859816</v>
      </c>
    </row>
    <row r="25" spans="2:12" x14ac:dyDescent="0.25">
      <c r="B25" t="s">
        <v>10</v>
      </c>
      <c r="C25">
        <f>SQRT(3*V)</f>
        <v>4.9792388241149633E-3</v>
      </c>
      <c r="H25" s="2">
        <f>'Nelson-Sigel Model'!D43</f>
        <v>1.75</v>
      </c>
      <c r="I25" s="1">
        <f>'Nelson-Sigel Model'!E43</f>
        <v>4.5359062726705909E-2</v>
      </c>
      <c r="J25">
        <f t="shared" si="0"/>
        <v>0.92369037104284224</v>
      </c>
    </row>
    <row r="26" spans="2:12" x14ac:dyDescent="0.25">
      <c r="H26" s="2">
        <f>'Nelson-Sigel Model'!D44</f>
        <v>1.8333333333333333</v>
      </c>
      <c r="I26" s="1">
        <f>'Nelson-Sigel Model'!E44</f>
        <v>4.5370520420745894E-2</v>
      </c>
      <c r="J26">
        <f t="shared" si="0"/>
        <v>0.92018615461184083</v>
      </c>
    </row>
    <row r="27" spans="2:12" x14ac:dyDescent="0.25">
      <c r="B27" t="s">
        <v>11</v>
      </c>
      <c r="C27">
        <f>_xlfn.CEILING.MATH(-0.184/M)</f>
        <v>23</v>
      </c>
      <c r="H27" s="2">
        <f>'Nelson-Sigel Model'!D45</f>
        <v>1.9166666666666667</v>
      </c>
      <c r="I27" s="1">
        <f>'Nelson-Sigel Model'!E45</f>
        <v>4.5368885280876903E-2</v>
      </c>
      <c r="J27">
        <f t="shared" si="0"/>
        <v>0.91671648598270294</v>
      </c>
    </row>
    <row r="28" spans="2:12" x14ac:dyDescent="0.25">
      <c r="B28" t="s">
        <v>12</v>
      </c>
      <c r="C28">
        <f>-C27</f>
        <v>-23</v>
      </c>
      <c r="H28" s="2">
        <f>'Nelson-Sigel Model'!D46</f>
        <v>2</v>
      </c>
      <c r="I28" s="1">
        <f>'Nelson-Sigel Model'!E46</f>
        <v>4.5354561540990657E-2</v>
      </c>
      <c r="J28">
        <f t="shared" si="0"/>
        <v>0.91328332530578582</v>
      </c>
    </row>
    <row r="29" spans="2:12" x14ac:dyDescent="0.25">
      <c r="H29" s="2">
        <f>'Nelson-Sigel Model'!D47</f>
        <v>2.0833333333333335</v>
      </c>
      <c r="I29" s="1">
        <f>'Nelson-Sigel Model'!E47</f>
        <v>4.532794186384604E-2</v>
      </c>
      <c r="J29">
        <f t="shared" si="0"/>
        <v>0.90988850203317029</v>
      </c>
    </row>
    <row r="30" spans="2:12" x14ac:dyDescent="0.25">
      <c r="H30" s="2">
        <f>'Nelson-Sigel Model'!D48</f>
        <v>2.1666666666666665</v>
      </c>
      <c r="I30" s="1">
        <f>'Nelson-Sigel Model'!E48</f>
        <v>4.5289407657326551E-2</v>
      </c>
      <c r="J30">
        <f t="shared" si="0"/>
        <v>0.90653372139652599</v>
      </c>
    </row>
    <row r="31" spans="2:12" x14ac:dyDescent="0.25">
      <c r="H31" s="2">
        <f>'Nelson-Sigel Model'!D49</f>
        <v>2.25</v>
      </c>
      <c r="I31" s="1">
        <f>'Nelson-Sigel Model'!E49</f>
        <v>4.523932938231931E-2</v>
      </c>
      <c r="J31">
        <f t="shared" si="0"/>
        <v>0.90322057064718408</v>
      </c>
    </row>
    <row r="32" spans="2:12" x14ac:dyDescent="0.25">
      <c r="H32" s="2">
        <f>'Nelson-Sigel Model'!D50</f>
        <v>2.3333333333333335</v>
      </c>
      <c r="I32" s="1">
        <f>'Nelson-Sigel Model'!E50</f>
        <v>4.5178066852433134E-2</v>
      </c>
      <c r="J32">
        <f t="shared" si="0"/>
        <v>0.89995052506185591</v>
      </c>
    </row>
    <row r="33" spans="8:10" x14ac:dyDescent="0.25">
      <c r="H33" s="2">
        <f>'Nelson-Sigel Model'!D51</f>
        <v>2.4166666666666665</v>
      </c>
      <c r="I33" s="1">
        <f>'Nelson-Sigel Model'!E51</f>
        <v>4.5105969525766711E-2</v>
      </c>
      <c r="J33">
        <f t="shared" si="0"/>
        <v>0.8967249537179719</v>
      </c>
    </row>
    <row r="34" spans="8:10" x14ac:dyDescent="0.25">
      <c r="H34" s="2">
        <f>'Nelson-Sigel Model'!D52</f>
        <v>2.5</v>
      </c>
      <c r="I34" s="1">
        <f>'Nelson-Sigel Model'!E52</f>
        <v>4.5023376788933318E-2</v>
      </c>
      <c r="J34">
        <f t="shared" si="0"/>
        <v>0.89354512504307393</v>
      </c>
    </row>
    <row r="35" spans="8:10" x14ac:dyDescent="0.25">
      <c r="H35" s="2">
        <f>'Nelson-Sigel Model'!D53</f>
        <v>2.5833333333333335</v>
      </c>
      <c r="I35" s="1">
        <f>'Nelson-Sigel Model'!E53</f>
        <v>4.4930618233542684E-2</v>
      </c>
      <c r="J35">
        <f t="shared" si="0"/>
        <v>0.89041221214307331</v>
      </c>
    </row>
    <row r="36" spans="8:10" x14ac:dyDescent="0.25">
      <c r="H36" s="2">
        <f>'Nelson-Sigel Model'!D54</f>
        <v>2.6666666666666665</v>
      </c>
      <c r="I36" s="1">
        <f>'Nelson-Sigel Model'!E54</f>
        <v>4.4828013925335884E-2</v>
      </c>
      <c r="J36">
        <f t="shared" si="0"/>
        <v>0.88732729791450726</v>
      </c>
    </row>
    <row r="37" spans="8:10" x14ac:dyDescent="0.25">
      <c r="H37" s="2">
        <f>'Nelson-Sigel Model'!D55</f>
        <v>2.75</v>
      </c>
      <c r="I37" s="1">
        <f>'Nelson-Sigel Model'!E55</f>
        <v>4.4715874666164036E-2</v>
      </c>
      <c r="J37">
        <f t="shared" si="0"/>
        <v>0.88429137994618534</v>
      </c>
    </row>
    <row r="38" spans="8:10" x14ac:dyDescent="0.25">
      <c r="H38" s="2">
        <f>'Nelson-Sigel Model'!D56</f>
        <v>2.8333333333333335</v>
      </c>
      <c r="I38" s="1">
        <f>'Nelson-Sigel Model'!E56</f>
        <v>4.459450224899638E-2</v>
      </c>
      <c r="J38">
        <f t="shared" si="0"/>
        <v>0.88130537521582308</v>
      </c>
    </row>
    <row r="39" spans="8:10" x14ac:dyDescent="0.25">
      <c r="H39" s="2">
        <f>'Nelson-Sigel Model'!D57</f>
        <v>2.9166666666666665</v>
      </c>
      <c r="I39" s="1">
        <f>'Nelson-Sigel Model'!E57</f>
        <v>4.446418970613928E-2</v>
      </c>
      <c r="J39">
        <f t="shared" si="0"/>
        <v>0.87837012458741492</v>
      </c>
    </row>
    <row r="40" spans="8:10" x14ac:dyDescent="0.25">
      <c r="H40" s="2">
        <f>'Nelson-Sigel Model'!D58</f>
        <v>3</v>
      </c>
      <c r="I40" s="1">
        <f>'Nelson-Sigel Model'!E58</f>
        <v>4.4325221550842391E-2</v>
      </c>
      <c r="J40">
        <f t="shared" si="0"/>
        <v>0.87548639711521925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021D-FADE-4FFC-9985-E86C98095B16}">
  <dimension ref="B2:G49"/>
  <sheetViews>
    <sheetView workbookViewId="0">
      <selection activeCell="D23" sqref="D23"/>
    </sheetView>
  </sheetViews>
  <sheetFormatPr defaultRowHeight="15" x14ac:dyDescent="0.25"/>
  <cols>
    <col min="3" max="3" width="18.7109375" bestFit="1" customWidth="1"/>
    <col min="7" max="7" width="13.28515625" bestFit="1" customWidth="1"/>
  </cols>
  <sheetData>
    <row r="2" spans="2:7" x14ac:dyDescent="0.25">
      <c r="B2" t="s">
        <v>13</v>
      </c>
      <c r="C2" t="s">
        <v>56</v>
      </c>
      <c r="D2" t="s">
        <v>14</v>
      </c>
      <c r="E2" t="s">
        <v>15</v>
      </c>
      <c r="F2" t="s">
        <v>16</v>
      </c>
      <c r="G2" t="s">
        <v>17</v>
      </c>
    </row>
    <row r="3" spans="2:7" x14ac:dyDescent="0.25">
      <c r="B3">
        <v>23</v>
      </c>
      <c r="C3">
        <f>B3*deltarstar</f>
        <v>0.11452249295464416</v>
      </c>
      <c r="D3">
        <f>7/6 + ((3*B3*M + M^2 * B3^2)/2)</f>
        <v>0.89857699256033197</v>
      </c>
      <c r="E3">
        <f>-1/3 - M^2*B3^2 -2*B3*M</f>
        <v>1.1975745573483576E-2</v>
      </c>
      <c r="F3">
        <f>1/6 + ((M^2*B3^2 + B3*M)/2)</f>
        <v>8.9447261866184638E-2</v>
      </c>
      <c r="G3" t="s">
        <v>18</v>
      </c>
    </row>
    <row r="4" spans="2:7" x14ac:dyDescent="0.25">
      <c r="B4">
        <v>22</v>
      </c>
      <c r="C4">
        <f>B4*deltarstar</f>
        <v>0.10954325413052919</v>
      </c>
      <c r="D4">
        <f t="shared" ref="D4:D48" si="0">1/6 + ((B4*M + M^2*B4^2)/2)</f>
        <v>9.204707330977123E-2</v>
      </c>
      <c r="E4">
        <f t="shared" ref="E4:E48" si="1">2/3 - M^2*B4^2</f>
        <v>0.63333429143572872</v>
      </c>
      <c r="F4">
        <f t="shared" ref="F4:F48" si="2">1/6 + ((M^2*B4^2 - B4*M)/2)</f>
        <v>0.27461863525450003</v>
      </c>
      <c r="G4" t="s">
        <v>19</v>
      </c>
    </row>
    <row r="5" spans="2:7" x14ac:dyDescent="0.25">
      <c r="B5">
        <v>21</v>
      </c>
      <c r="C5">
        <f>B5*deltarstar</f>
        <v>0.10456401530641422</v>
      </c>
      <c r="D5">
        <f t="shared" si="0"/>
        <v>9.4715753297223398E-2</v>
      </c>
      <c r="E5">
        <f t="shared" si="1"/>
        <v>0.63629563882194839</v>
      </c>
      <c r="F5">
        <f t="shared" si="2"/>
        <v>0.26898860788082812</v>
      </c>
      <c r="G5" t="s">
        <v>19</v>
      </c>
    </row>
    <row r="6" spans="2:7" x14ac:dyDescent="0.25">
      <c r="B6">
        <v>20</v>
      </c>
      <c r="C6">
        <f>B6*deltarstar</f>
        <v>9.958477648229927E-2</v>
      </c>
      <c r="D6">
        <f t="shared" si="0"/>
        <v>9.7453301828541145E-2</v>
      </c>
      <c r="E6">
        <f t="shared" si="1"/>
        <v>0.63911924912043694</v>
      </c>
      <c r="F6">
        <f t="shared" si="2"/>
        <v>0.26342744905102189</v>
      </c>
      <c r="G6" t="s">
        <v>19</v>
      </c>
    </row>
    <row r="7" spans="2:7" x14ac:dyDescent="0.25">
      <c r="B7">
        <v>19</v>
      </c>
      <c r="C7">
        <f>B7*deltarstar</f>
        <v>9.4605537658184302E-2</v>
      </c>
      <c r="D7">
        <f t="shared" si="0"/>
        <v>0.10025971890372447</v>
      </c>
      <c r="E7">
        <f t="shared" si="1"/>
        <v>0.64180512233119436</v>
      </c>
      <c r="F7">
        <f t="shared" si="2"/>
        <v>0.25793515876508116</v>
      </c>
      <c r="G7" t="s">
        <v>19</v>
      </c>
    </row>
    <row r="8" spans="2:7" x14ac:dyDescent="0.25">
      <c r="B8">
        <v>18</v>
      </c>
      <c r="C8">
        <f>B8*deltarstar</f>
        <v>8.9626298834069335E-2</v>
      </c>
      <c r="D8">
        <f t="shared" si="0"/>
        <v>0.10313500452277337</v>
      </c>
      <c r="E8">
        <f t="shared" si="1"/>
        <v>0.64435325845422053</v>
      </c>
      <c r="F8">
        <f t="shared" si="2"/>
        <v>0.252511737023006</v>
      </c>
      <c r="G8" t="s">
        <v>19</v>
      </c>
    </row>
    <row r="9" spans="2:7" x14ac:dyDescent="0.25">
      <c r="B9">
        <v>17</v>
      </c>
      <c r="C9">
        <f>B9*deltarstar</f>
        <v>8.4647060009954381E-2</v>
      </c>
      <c r="D9">
        <f t="shared" si="0"/>
        <v>0.10607915868568783</v>
      </c>
      <c r="E9">
        <f t="shared" si="1"/>
        <v>0.6467636574895157</v>
      </c>
      <c r="F9">
        <f t="shared" si="2"/>
        <v>0.24715718382479646</v>
      </c>
      <c r="G9" t="s">
        <v>19</v>
      </c>
    </row>
    <row r="10" spans="2:7" x14ac:dyDescent="0.25">
      <c r="B10">
        <v>16</v>
      </c>
      <c r="C10">
        <f>B10*deltarstar</f>
        <v>7.9667821185839413E-2</v>
      </c>
      <c r="D10">
        <f t="shared" si="0"/>
        <v>0.10909218139246787</v>
      </c>
      <c r="E10">
        <f t="shared" si="1"/>
        <v>0.64903631943707962</v>
      </c>
      <c r="F10">
        <f t="shared" si="2"/>
        <v>0.24187149917045245</v>
      </c>
      <c r="G10" t="s">
        <v>19</v>
      </c>
    </row>
    <row r="11" spans="2:7" x14ac:dyDescent="0.25">
      <c r="B11">
        <v>15</v>
      </c>
      <c r="C11">
        <f>B11*deltarstar</f>
        <v>7.4688582361724445E-2</v>
      </c>
      <c r="D11">
        <f t="shared" si="0"/>
        <v>0.11217407264311349</v>
      </c>
      <c r="E11">
        <f t="shared" si="1"/>
        <v>0.65117124429691242</v>
      </c>
      <c r="F11">
        <f t="shared" si="2"/>
        <v>0.23665468305997403</v>
      </c>
      <c r="G11" t="s">
        <v>19</v>
      </c>
    </row>
    <row r="12" spans="2:7" x14ac:dyDescent="0.25">
      <c r="B12">
        <v>14</v>
      </c>
      <c r="C12">
        <f>B12*deltarstar</f>
        <v>6.9709343537609492E-2</v>
      </c>
      <c r="D12">
        <f t="shared" si="0"/>
        <v>0.11532483243762467</v>
      </c>
      <c r="E12">
        <f t="shared" si="1"/>
        <v>0.65316843206901409</v>
      </c>
      <c r="F12">
        <f t="shared" si="2"/>
        <v>0.2315067354933612</v>
      </c>
      <c r="G12" t="s">
        <v>19</v>
      </c>
    </row>
    <row r="13" spans="2:7" x14ac:dyDescent="0.25">
      <c r="B13">
        <v>13</v>
      </c>
      <c r="C13">
        <f>B13*deltarstar</f>
        <v>6.4730104713494524E-2</v>
      </c>
      <c r="D13">
        <f t="shared" si="0"/>
        <v>0.11854446077600145</v>
      </c>
      <c r="E13">
        <f t="shared" si="1"/>
        <v>0.65502788275338453</v>
      </c>
      <c r="F13">
        <f t="shared" si="2"/>
        <v>0.22642765647061391</v>
      </c>
      <c r="G13" t="s">
        <v>19</v>
      </c>
    </row>
    <row r="14" spans="2:7" x14ac:dyDescent="0.25">
      <c r="B14">
        <v>12</v>
      </c>
      <c r="C14">
        <f>B14*deltarstar</f>
        <v>5.9750865889379556E-2</v>
      </c>
      <c r="D14">
        <f t="shared" si="0"/>
        <v>0.12183295765824378</v>
      </c>
      <c r="E14">
        <f t="shared" si="1"/>
        <v>0.65674959635002395</v>
      </c>
      <c r="F14">
        <f t="shared" si="2"/>
        <v>0.22141744599173221</v>
      </c>
      <c r="G14" t="s">
        <v>19</v>
      </c>
    </row>
    <row r="15" spans="2:7" x14ac:dyDescent="0.25">
      <c r="B15">
        <v>11</v>
      </c>
      <c r="C15">
        <f>B15*deltarstar</f>
        <v>5.4771627065264596E-2</v>
      </c>
      <c r="D15">
        <f t="shared" si="0"/>
        <v>0.12519032308435171</v>
      </c>
      <c r="E15">
        <f t="shared" si="1"/>
        <v>0.65833357285893213</v>
      </c>
      <c r="F15">
        <f t="shared" si="2"/>
        <v>0.21647610405671611</v>
      </c>
      <c r="G15" t="s">
        <v>19</v>
      </c>
    </row>
    <row r="16" spans="2:7" x14ac:dyDescent="0.25">
      <c r="B16">
        <v>10</v>
      </c>
      <c r="C16">
        <f>B16*deltarstar</f>
        <v>4.9792388241149635E-2</v>
      </c>
      <c r="D16">
        <f t="shared" si="0"/>
        <v>0.12861655705432518</v>
      </c>
      <c r="E16">
        <f t="shared" si="1"/>
        <v>0.65977981228010918</v>
      </c>
      <c r="F16">
        <f t="shared" si="2"/>
        <v>0.21160363066556553</v>
      </c>
      <c r="G16" t="s">
        <v>19</v>
      </c>
    </row>
    <row r="17" spans="2:7" x14ac:dyDescent="0.25">
      <c r="B17">
        <v>9</v>
      </c>
      <c r="C17">
        <f>B17*deltarstar</f>
        <v>4.4813149417034667E-2</v>
      </c>
      <c r="D17">
        <f t="shared" si="0"/>
        <v>0.13211165956816426</v>
      </c>
      <c r="E17">
        <f t="shared" si="1"/>
        <v>0.66108831461355511</v>
      </c>
      <c r="F17">
        <f t="shared" si="2"/>
        <v>0.20680002581828058</v>
      </c>
      <c r="G17" t="s">
        <v>19</v>
      </c>
    </row>
    <row r="18" spans="2:7" x14ac:dyDescent="0.25">
      <c r="B18">
        <v>8</v>
      </c>
      <c r="C18">
        <f>B18*deltarstar</f>
        <v>3.9833910592919707E-2</v>
      </c>
      <c r="D18">
        <f t="shared" si="0"/>
        <v>0.1356756306258689</v>
      </c>
      <c r="E18">
        <f t="shared" si="1"/>
        <v>0.66225907985926991</v>
      </c>
      <c r="F18">
        <f t="shared" si="2"/>
        <v>0.20206528951486119</v>
      </c>
      <c r="G18" t="s">
        <v>19</v>
      </c>
    </row>
    <row r="19" spans="2:7" x14ac:dyDescent="0.25">
      <c r="B19">
        <v>7</v>
      </c>
      <c r="C19">
        <f>B19*deltarstar</f>
        <v>3.4854671768804746E-2</v>
      </c>
      <c r="D19">
        <f t="shared" si="0"/>
        <v>0.13930847022743911</v>
      </c>
      <c r="E19">
        <f t="shared" si="1"/>
        <v>0.66329210801725347</v>
      </c>
      <c r="F19">
        <f t="shared" si="2"/>
        <v>0.19739942175530736</v>
      </c>
      <c r="G19" t="s">
        <v>19</v>
      </c>
    </row>
    <row r="20" spans="2:7" x14ac:dyDescent="0.25">
      <c r="B20">
        <v>6</v>
      </c>
      <c r="C20">
        <f>B20*deltarstar</f>
        <v>2.9875432944689778E-2</v>
      </c>
      <c r="D20">
        <f t="shared" si="0"/>
        <v>0.14301017837287489</v>
      </c>
      <c r="E20">
        <f t="shared" si="1"/>
        <v>0.6641873990875059</v>
      </c>
      <c r="F20">
        <f t="shared" si="2"/>
        <v>0.1928024225396191</v>
      </c>
      <c r="G20" t="s">
        <v>19</v>
      </c>
    </row>
    <row r="21" spans="2:7" x14ac:dyDescent="0.25">
      <c r="B21">
        <v>5</v>
      </c>
      <c r="C21">
        <f>B21*deltarstar</f>
        <v>2.4896194120574817E-2</v>
      </c>
      <c r="D21">
        <f t="shared" si="0"/>
        <v>0.14678075506217625</v>
      </c>
      <c r="E21">
        <f t="shared" si="1"/>
        <v>0.66494495307002732</v>
      </c>
      <c r="F21">
        <f t="shared" si="2"/>
        <v>0.18827429186779643</v>
      </c>
      <c r="G21" t="s">
        <v>19</v>
      </c>
    </row>
    <row r="22" spans="2:7" x14ac:dyDescent="0.25">
      <c r="B22">
        <v>4</v>
      </c>
      <c r="C22">
        <f>B22*deltarstar</f>
        <v>1.9916955296459853E-2</v>
      </c>
      <c r="D22">
        <f t="shared" si="0"/>
        <v>0.15062020029534318</v>
      </c>
      <c r="E22">
        <f t="shared" si="1"/>
        <v>0.66556476996481739</v>
      </c>
      <c r="F22">
        <f t="shared" si="2"/>
        <v>0.18381502973983932</v>
      </c>
      <c r="G22" t="s">
        <v>19</v>
      </c>
    </row>
    <row r="23" spans="2:7" x14ac:dyDescent="0.25">
      <c r="B23">
        <v>3</v>
      </c>
      <c r="C23">
        <f>B23*deltarstar</f>
        <v>1.4937716472344889E-2</v>
      </c>
      <c r="D23">
        <f t="shared" si="0"/>
        <v>0.15452851407237569</v>
      </c>
      <c r="E23">
        <f t="shared" si="1"/>
        <v>0.66604684977187645</v>
      </c>
      <c r="F23">
        <f t="shared" si="2"/>
        <v>0.1794246361557478</v>
      </c>
      <c r="G23" t="s">
        <v>19</v>
      </c>
    </row>
    <row r="24" spans="2:7" x14ac:dyDescent="0.25">
      <c r="B24">
        <v>2</v>
      </c>
      <c r="C24">
        <f>B24*deltarstar</f>
        <v>9.9584776482299266E-3</v>
      </c>
      <c r="D24">
        <f t="shared" si="0"/>
        <v>0.15850569639327378</v>
      </c>
      <c r="E24">
        <f t="shared" si="1"/>
        <v>0.66639119249120438</v>
      </c>
      <c r="F24">
        <f t="shared" si="2"/>
        <v>0.17510311111552185</v>
      </c>
      <c r="G24" t="s">
        <v>19</v>
      </c>
    </row>
    <row r="25" spans="2:7" x14ac:dyDescent="0.25">
      <c r="B25">
        <v>1</v>
      </c>
      <c r="C25">
        <f>B25*deltarstar</f>
        <v>4.9792388241149633E-3</v>
      </c>
      <c r="D25">
        <f t="shared" si="0"/>
        <v>0.16255174725803742</v>
      </c>
      <c r="E25">
        <f t="shared" si="1"/>
        <v>0.66659779812280107</v>
      </c>
      <c r="F25">
        <f t="shared" si="2"/>
        <v>0.17085045461916146</v>
      </c>
      <c r="G25" t="s">
        <v>19</v>
      </c>
    </row>
    <row r="26" spans="2:7" x14ac:dyDescent="0.25">
      <c r="B26">
        <v>0</v>
      </c>
      <c r="C26">
        <f>B26*deltarstar</f>
        <v>0</v>
      </c>
      <c r="D26">
        <f t="shared" si="0"/>
        <v>0.16666666666666666</v>
      </c>
      <c r="E26">
        <f t="shared" si="1"/>
        <v>0.66666666666666663</v>
      </c>
      <c r="F26">
        <f t="shared" si="2"/>
        <v>0.16666666666666666</v>
      </c>
      <c r="G26" t="s">
        <v>19</v>
      </c>
    </row>
    <row r="27" spans="2:7" x14ac:dyDescent="0.25">
      <c r="B27">
        <v>-1</v>
      </c>
      <c r="C27">
        <f>B27*deltarstar</f>
        <v>-4.9792388241149633E-3</v>
      </c>
      <c r="D27">
        <f t="shared" si="0"/>
        <v>0.17085045461916146</v>
      </c>
      <c r="E27">
        <f t="shared" si="1"/>
        <v>0.66659779812280107</v>
      </c>
      <c r="F27">
        <f t="shared" si="2"/>
        <v>0.16255174725803742</v>
      </c>
      <c r="G27" t="s">
        <v>19</v>
      </c>
    </row>
    <row r="28" spans="2:7" x14ac:dyDescent="0.25">
      <c r="B28">
        <v>-2</v>
      </c>
      <c r="C28">
        <f>B28*deltarstar</f>
        <v>-9.9584776482299266E-3</v>
      </c>
      <c r="D28">
        <f t="shared" si="0"/>
        <v>0.17510311111552185</v>
      </c>
      <c r="E28">
        <f t="shared" si="1"/>
        <v>0.66639119249120438</v>
      </c>
      <c r="F28">
        <f t="shared" si="2"/>
        <v>0.15850569639327378</v>
      </c>
      <c r="G28" t="s">
        <v>19</v>
      </c>
    </row>
    <row r="29" spans="2:7" x14ac:dyDescent="0.25">
      <c r="B29">
        <v>-3</v>
      </c>
      <c r="C29">
        <f>B29*deltarstar</f>
        <v>-1.4937716472344889E-2</v>
      </c>
      <c r="D29">
        <f t="shared" si="0"/>
        <v>0.1794246361557478</v>
      </c>
      <c r="E29">
        <f t="shared" si="1"/>
        <v>0.66604684977187645</v>
      </c>
      <c r="F29">
        <f t="shared" si="2"/>
        <v>0.15452851407237569</v>
      </c>
      <c r="G29" t="s">
        <v>19</v>
      </c>
    </row>
    <row r="30" spans="2:7" x14ac:dyDescent="0.25">
      <c r="B30">
        <v>-4</v>
      </c>
      <c r="C30">
        <f>B30*deltarstar</f>
        <v>-1.9916955296459853E-2</v>
      </c>
      <c r="D30">
        <f t="shared" si="0"/>
        <v>0.18381502973983932</v>
      </c>
      <c r="E30">
        <f t="shared" si="1"/>
        <v>0.66556476996481739</v>
      </c>
      <c r="F30">
        <f t="shared" si="2"/>
        <v>0.15062020029534318</v>
      </c>
      <c r="G30" t="s">
        <v>19</v>
      </c>
    </row>
    <row r="31" spans="2:7" x14ac:dyDescent="0.25">
      <c r="B31">
        <v>-5</v>
      </c>
      <c r="C31">
        <f>B31*deltarstar</f>
        <v>-2.4896194120574817E-2</v>
      </c>
      <c r="D31">
        <f t="shared" si="0"/>
        <v>0.18827429186779643</v>
      </c>
      <c r="E31">
        <f t="shared" si="1"/>
        <v>0.66494495307002732</v>
      </c>
      <c r="F31">
        <f t="shared" si="2"/>
        <v>0.14678075506217625</v>
      </c>
      <c r="G31" t="s">
        <v>19</v>
      </c>
    </row>
    <row r="32" spans="2:7" x14ac:dyDescent="0.25">
      <c r="B32">
        <v>-6</v>
      </c>
      <c r="C32">
        <f>B32*deltarstar</f>
        <v>-2.9875432944689778E-2</v>
      </c>
      <c r="D32">
        <f t="shared" si="0"/>
        <v>0.1928024225396191</v>
      </c>
      <c r="E32">
        <f t="shared" si="1"/>
        <v>0.6641873990875059</v>
      </c>
      <c r="F32">
        <f t="shared" si="2"/>
        <v>0.14301017837287489</v>
      </c>
      <c r="G32" t="s">
        <v>19</v>
      </c>
    </row>
    <row r="33" spans="2:7" x14ac:dyDescent="0.25">
      <c r="B33">
        <v>-7</v>
      </c>
      <c r="C33">
        <f>B33*deltarstar</f>
        <v>-3.4854671768804746E-2</v>
      </c>
      <c r="D33">
        <f t="shared" si="0"/>
        <v>0.19739942175530736</v>
      </c>
      <c r="E33">
        <f t="shared" si="1"/>
        <v>0.66329210801725347</v>
      </c>
      <c r="F33">
        <f t="shared" si="2"/>
        <v>0.13930847022743911</v>
      </c>
      <c r="G33" t="s">
        <v>19</v>
      </c>
    </row>
    <row r="34" spans="2:7" x14ac:dyDescent="0.25">
      <c r="B34">
        <v>-8</v>
      </c>
      <c r="C34">
        <f>B34*deltarstar</f>
        <v>-3.9833910592919707E-2</v>
      </c>
      <c r="D34">
        <f t="shared" si="0"/>
        <v>0.20206528951486119</v>
      </c>
      <c r="E34">
        <f t="shared" si="1"/>
        <v>0.66225907985926991</v>
      </c>
      <c r="F34">
        <f t="shared" si="2"/>
        <v>0.1356756306258689</v>
      </c>
      <c r="G34" t="s">
        <v>19</v>
      </c>
    </row>
    <row r="35" spans="2:7" x14ac:dyDescent="0.25">
      <c r="B35">
        <v>-9</v>
      </c>
      <c r="C35">
        <f>B35*deltarstar</f>
        <v>-4.4813149417034667E-2</v>
      </c>
      <c r="D35">
        <f t="shared" si="0"/>
        <v>0.20680002581828058</v>
      </c>
      <c r="E35">
        <f t="shared" si="1"/>
        <v>0.66108831461355511</v>
      </c>
      <c r="F35">
        <f t="shared" si="2"/>
        <v>0.13211165956816426</v>
      </c>
      <c r="G35" t="s">
        <v>19</v>
      </c>
    </row>
    <row r="36" spans="2:7" x14ac:dyDescent="0.25">
      <c r="B36">
        <v>-10</v>
      </c>
      <c r="C36">
        <f>B36*deltarstar</f>
        <v>-4.9792388241149635E-2</v>
      </c>
      <c r="D36">
        <f t="shared" si="0"/>
        <v>0.21160363066556553</v>
      </c>
      <c r="E36">
        <f t="shared" si="1"/>
        <v>0.65977981228010918</v>
      </c>
      <c r="F36">
        <f t="shared" si="2"/>
        <v>0.12861655705432518</v>
      </c>
      <c r="G36" t="s">
        <v>19</v>
      </c>
    </row>
    <row r="37" spans="2:7" x14ac:dyDescent="0.25">
      <c r="B37">
        <v>-11</v>
      </c>
      <c r="C37">
        <f>B37*deltarstar</f>
        <v>-5.4771627065264596E-2</v>
      </c>
      <c r="D37">
        <f t="shared" si="0"/>
        <v>0.21647610405671611</v>
      </c>
      <c r="E37">
        <f t="shared" si="1"/>
        <v>0.65833357285893213</v>
      </c>
      <c r="F37">
        <f t="shared" si="2"/>
        <v>0.12519032308435171</v>
      </c>
      <c r="G37" t="s">
        <v>19</v>
      </c>
    </row>
    <row r="38" spans="2:7" x14ac:dyDescent="0.25">
      <c r="B38">
        <v>-12</v>
      </c>
      <c r="C38">
        <f>B38*deltarstar</f>
        <v>-5.9750865889379556E-2</v>
      </c>
      <c r="D38">
        <f t="shared" si="0"/>
        <v>0.22141744599173221</v>
      </c>
      <c r="E38">
        <f t="shared" si="1"/>
        <v>0.65674959635002395</v>
      </c>
      <c r="F38">
        <f t="shared" si="2"/>
        <v>0.12183295765824378</v>
      </c>
      <c r="G38" t="s">
        <v>19</v>
      </c>
    </row>
    <row r="39" spans="2:7" x14ac:dyDescent="0.25">
      <c r="B39">
        <v>-13</v>
      </c>
      <c r="C39">
        <f>B39*deltarstar</f>
        <v>-6.4730104713494524E-2</v>
      </c>
      <c r="D39">
        <f t="shared" si="0"/>
        <v>0.22642765647061391</v>
      </c>
      <c r="E39">
        <f t="shared" si="1"/>
        <v>0.65502788275338453</v>
      </c>
      <c r="F39">
        <f t="shared" si="2"/>
        <v>0.11854446077600145</v>
      </c>
      <c r="G39" t="s">
        <v>19</v>
      </c>
    </row>
    <row r="40" spans="2:7" x14ac:dyDescent="0.25">
      <c r="B40">
        <v>-14</v>
      </c>
      <c r="C40">
        <f>B40*deltarstar</f>
        <v>-6.9709343537609492E-2</v>
      </c>
      <c r="D40">
        <f t="shared" si="0"/>
        <v>0.2315067354933612</v>
      </c>
      <c r="E40">
        <f t="shared" si="1"/>
        <v>0.65316843206901409</v>
      </c>
      <c r="F40">
        <f t="shared" si="2"/>
        <v>0.11532483243762467</v>
      </c>
      <c r="G40" t="s">
        <v>19</v>
      </c>
    </row>
    <row r="41" spans="2:7" x14ac:dyDescent="0.25">
      <c r="B41">
        <v>-15</v>
      </c>
      <c r="C41">
        <f>B41*deltarstar</f>
        <v>-7.4688582361724445E-2</v>
      </c>
      <c r="D41">
        <f t="shared" si="0"/>
        <v>0.23665468305997403</v>
      </c>
      <c r="E41">
        <f t="shared" si="1"/>
        <v>0.65117124429691242</v>
      </c>
      <c r="F41">
        <f t="shared" si="2"/>
        <v>0.11217407264311349</v>
      </c>
      <c r="G41" t="s">
        <v>19</v>
      </c>
    </row>
    <row r="42" spans="2:7" x14ac:dyDescent="0.25">
      <c r="B42">
        <v>-16</v>
      </c>
      <c r="C42">
        <f>B42*deltarstar</f>
        <v>-7.9667821185839413E-2</v>
      </c>
      <c r="D42">
        <f t="shared" si="0"/>
        <v>0.24187149917045245</v>
      </c>
      <c r="E42">
        <f t="shared" si="1"/>
        <v>0.64903631943707962</v>
      </c>
      <c r="F42">
        <f t="shared" si="2"/>
        <v>0.10909218139246787</v>
      </c>
      <c r="G42" t="s">
        <v>19</v>
      </c>
    </row>
    <row r="43" spans="2:7" x14ac:dyDescent="0.25">
      <c r="B43">
        <v>-17</v>
      </c>
      <c r="C43">
        <f>B43*deltarstar</f>
        <v>-8.4647060009954381E-2</v>
      </c>
      <c r="D43">
        <f t="shared" si="0"/>
        <v>0.24715718382479646</v>
      </c>
      <c r="E43">
        <f t="shared" si="1"/>
        <v>0.6467636574895157</v>
      </c>
      <c r="F43">
        <f t="shared" si="2"/>
        <v>0.10607915868568783</v>
      </c>
      <c r="G43" t="s">
        <v>19</v>
      </c>
    </row>
    <row r="44" spans="2:7" x14ac:dyDescent="0.25">
      <c r="B44">
        <v>-18</v>
      </c>
      <c r="C44">
        <f>B44*deltarstar</f>
        <v>-8.9626298834069335E-2</v>
      </c>
      <c r="D44">
        <f t="shared" si="0"/>
        <v>0.252511737023006</v>
      </c>
      <c r="E44">
        <f t="shared" si="1"/>
        <v>0.64435325845422053</v>
      </c>
      <c r="F44">
        <f t="shared" si="2"/>
        <v>0.10313500452277337</v>
      </c>
      <c r="G44" t="s">
        <v>19</v>
      </c>
    </row>
    <row r="45" spans="2:7" x14ac:dyDescent="0.25">
      <c r="B45">
        <v>-19</v>
      </c>
      <c r="C45">
        <f>B45*deltarstar</f>
        <v>-9.4605537658184302E-2</v>
      </c>
      <c r="D45">
        <f t="shared" si="0"/>
        <v>0.25793515876508116</v>
      </c>
      <c r="E45">
        <f t="shared" si="1"/>
        <v>0.64180512233119436</v>
      </c>
      <c r="F45">
        <f t="shared" si="2"/>
        <v>0.10025971890372447</v>
      </c>
      <c r="G45" t="s">
        <v>19</v>
      </c>
    </row>
    <row r="46" spans="2:7" x14ac:dyDescent="0.25">
      <c r="B46">
        <v>-20</v>
      </c>
      <c r="C46">
        <f>B46*deltarstar</f>
        <v>-9.958477648229927E-2</v>
      </c>
      <c r="D46">
        <f t="shared" si="0"/>
        <v>0.26342744905102189</v>
      </c>
      <c r="E46">
        <f t="shared" si="1"/>
        <v>0.63911924912043694</v>
      </c>
      <c r="F46">
        <f t="shared" si="2"/>
        <v>9.7453301828541145E-2</v>
      </c>
      <c r="G46" t="s">
        <v>19</v>
      </c>
    </row>
    <row r="47" spans="2:7" x14ac:dyDescent="0.25">
      <c r="B47">
        <v>-21</v>
      </c>
      <c r="C47">
        <f>B47*deltarstar</f>
        <v>-0.10456401530641422</v>
      </c>
      <c r="D47">
        <f t="shared" si="0"/>
        <v>0.26898860788082812</v>
      </c>
      <c r="E47">
        <f t="shared" si="1"/>
        <v>0.63629563882194839</v>
      </c>
      <c r="F47">
        <f t="shared" si="2"/>
        <v>9.4715753297223398E-2</v>
      </c>
      <c r="G47" t="s">
        <v>19</v>
      </c>
    </row>
    <row r="48" spans="2:7" x14ac:dyDescent="0.25">
      <c r="B48">
        <v>-22</v>
      </c>
      <c r="C48">
        <f>B48*deltarstar</f>
        <v>-0.10954325413052919</v>
      </c>
      <c r="D48">
        <f t="shared" si="0"/>
        <v>0.27461863525450003</v>
      </c>
      <c r="E48">
        <f t="shared" si="1"/>
        <v>0.63333429143572872</v>
      </c>
      <c r="F48">
        <f t="shared" si="2"/>
        <v>9.204707330977123E-2</v>
      </c>
      <c r="G48" t="s">
        <v>19</v>
      </c>
    </row>
    <row r="49" spans="2:7" x14ac:dyDescent="0.25">
      <c r="B49">
        <v>-23</v>
      </c>
      <c r="C49">
        <f>B49*deltarstar</f>
        <v>-0.11452249295464416</v>
      </c>
      <c r="D49">
        <f>1/6 + ((M^2*B49^2 - B49*M)/2)</f>
        <v>8.9447261866184638E-2</v>
      </c>
      <c r="E49">
        <f>-1/3 - M^2*B49^2 + 2*B49*M</f>
        <v>1.1975745573483576E-2</v>
      </c>
      <c r="F49">
        <f>7/6 + ((M^2*B49^2 - 3*B49*M)/2)</f>
        <v>0.89857699256033197</v>
      </c>
      <c r="G49" t="s">
        <v>18</v>
      </c>
    </row>
  </sheetData>
  <sortState xmlns:xlrd2="http://schemas.microsoft.com/office/spreadsheetml/2017/richdata2" ref="E4:E26">
    <sortCondition ref="E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7146-6A6C-4859-A7DC-919B4E2055D4}">
  <dimension ref="B2:Y4"/>
  <sheetViews>
    <sheetView workbookViewId="0">
      <selection activeCell="N3" sqref="N3"/>
    </sheetView>
  </sheetViews>
  <sheetFormatPr defaultRowHeight="15" x14ac:dyDescent="0.25"/>
  <cols>
    <col min="14" max="14" width="11.7109375" bestFit="1" customWidth="1"/>
  </cols>
  <sheetData>
    <row r="2" spans="2:25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3" spans="2:25" x14ac:dyDescent="0.25">
      <c r="B3" s="1">
        <f>'Term Structure'!I5</f>
        <v>4.1640349114287968E-2</v>
      </c>
      <c r="C3">
        <v>4.234195762856531E-2</v>
      </c>
      <c r="D3">
        <v>4.3083724646531436E-2</v>
      </c>
      <c r="E3">
        <v>4.3702004468004978E-2</v>
      </c>
      <c r="F3">
        <v>4.4253852566801512E-2</v>
      </c>
      <c r="G3">
        <v>4.4742108401148076E-2</v>
      </c>
      <c r="H3">
        <v>4.5169313339295657E-2</v>
      </c>
      <c r="I3">
        <v>4.553795432140819E-2</v>
      </c>
      <c r="J3">
        <v>4.5850464655471795E-2</v>
      </c>
      <c r="K3">
        <v>4.698872234777822E-2</v>
      </c>
      <c r="L3">
        <v>4.631924227680316E-2</v>
      </c>
      <c r="M3">
        <v>4.6473563554411172E-2</v>
      </c>
      <c r="N3">
        <v>4.6583438988490065E-2</v>
      </c>
    </row>
    <row r="4" spans="2:25" x14ac:dyDescent="0.25">
      <c r="C4">
        <f>SUMPRODUCT('Tree for Q'!D25:D27,'one period discount factor'!D25:D27)</f>
        <v>0.99302593558265162</v>
      </c>
      <c r="D4">
        <f>SUMPRODUCT('Tree for Q'!E24:E28,'one period discount factor'!E24:E28)</f>
        <v>0.98946716944602908</v>
      </c>
      <c r="E4">
        <f>SUMPRODUCT('Tree for Q'!F23:F29,'one period discount factor'!F23:F29)</f>
        <v>0.98587049864034293</v>
      </c>
      <c r="F4">
        <f>SUMPRODUCT('Tree for Q'!G22:G30,'one period discount factor'!G22:G30)</f>
        <v>0.98224192024009471</v>
      </c>
      <c r="G4">
        <f>SUMPRODUCT('Tree for Q'!H21:H31,'one period discount factor'!H21:H31)</f>
        <v>0.97858712044786056</v>
      </c>
      <c r="H4">
        <f>SUMPRODUCT('Tree for Q'!I20:I32,'one period discount factor'!I20:I32)</f>
        <v>0.97491150151157824</v>
      </c>
      <c r="I4">
        <f>SUMPRODUCT('Tree for Q'!J19:J33,'one period discount factor'!J19:J33)</f>
        <v>0.97122018877394289</v>
      </c>
      <c r="J4">
        <f>SUMPRODUCT('Tree for Q'!K18:K34,'one period discount factor'!K18:K34)</f>
        <v>0.9675180426591421</v>
      </c>
      <c r="K4">
        <f>SUMPRODUCT('Tree for Q'!L17:L35,'one period discount factor'!L17:L35)</f>
        <v>0.96380991308791342</v>
      </c>
      <c r="L4">
        <f>SUMPRODUCT('Tree for Q'!M16:M36,'one period discount factor'!M16:M36)</f>
        <v>0.96009942307037233</v>
      </c>
      <c r="M4">
        <f>SUMPRODUCT('Tree for Q'!N15:N37,'one period discount factor'!N15:N37)</f>
        <v>0.95639142793585896</v>
      </c>
      <c r="N4">
        <f>SUMPRODUCT('Tree for Q'!O14:O38,'one period discount factor'!O14:O38)</f>
        <v>0.95268957934634546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35CB-7C6F-482C-AA55-EEEB6F204FED}">
  <dimension ref="B2:Z49"/>
  <sheetViews>
    <sheetView topLeftCell="B4" workbookViewId="0">
      <selection activeCell="P8" sqref="P8"/>
    </sheetView>
  </sheetViews>
  <sheetFormatPr defaultRowHeight="15" x14ac:dyDescent="0.25"/>
  <cols>
    <col min="3" max="3" width="10" customWidth="1"/>
  </cols>
  <sheetData>
    <row r="2" spans="2:26" x14ac:dyDescent="0.25">
      <c r="B2" t="s">
        <v>13</v>
      </c>
      <c r="C2">
        <v>0</v>
      </c>
      <c r="D2" s="3" t="s">
        <v>20</v>
      </c>
      <c r="E2" t="s">
        <v>21</v>
      </c>
      <c r="F2" t="s">
        <v>22</v>
      </c>
    </row>
    <row r="3" spans="2:26" x14ac:dyDescent="0.25">
      <c r="B3">
        <v>23</v>
      </c>
      <c r="Z3">
        <f>'Tree for rstar'!C3+'alpha(t)'!$Y$3</f>
        <v>0.11452249295464416</v>
      </c>
    </row>
    <row r="4" spans="2:26" x14ac:dyDescent="0.25">
      <c r="B4">
        <v>22</v>
      </c>
      <c r="Y4">
        <f>'Tree for rstar'!C4+'alpha(t)'!$X$3</f>
        <v>0.10954325413052919</v>
      </c>
      <c r="Z4">
        <f>'Tree for rstar'!C4+'alpha(t)'!$Y$3</f>
        <v>0.10954325413052919</v>
      </c>
    </row>
    <row r="5" spans="2:26" x14ac:dyDescent="0.25">
      <c r="B5">
        <v>21</v>
      </c>
      <c r="X5">
        <f>'Tree for rstar'!C5+'alpha(t)'!$W$3</f>
        <v>0.10456401530641422</v>
      </c>
      <c r="Y5">
        <f>'Tree for rstar'!C5+'alpha(t)'!$X$3</f>
        <v>0.10456401530641422</v>
      </c>
      <c r="Z5">
        <f>'Tree for rstar'!C5+'alpha(t)'!$Y$3</f>
        <v>0.10456401530641422</v>
      </c>
    </row>
    <row r="6" spans="2:26" x14ac:dyDescent="0.25">
      <c r="B6">
        <v>20</v>
      </c>
      <c r="W6">
        <f>'Tree for rstar'!C6+'alpha(t)'!$V$3</f>
        <v>9.958477648229927E-2</v>
      </c>
      <c r="X6">
        <f>'Tree for rstar'!C6+'alpha(t)'!$W$3</f>
        <v>9.958477648229927E-2</v>
      </c>
      <c r="Y6">
        <f>'Tree for rstar'!C6+'alpha(t)'!$X$3</f>
        <v>9.958477648229927E-2</v>
      </c>
      <c r="Z6">
        <f>'Tree for rstar'!C6+'alpha(t)'!$Y$3</f>
        <v>9.958477648229927E-2</v>
      </c>
    </row>
    <row r="7" spans="2:26" x14ac:dyDescent="0.25">
      <c r="B7">
        <v>19</v>
      </c>
      <c r="O7" t="s">
        <v>57</v>
      </c>
      <c r="V7">
        <f>'Tree for rstar'!C7+'alpha(t)'!$U$3</f>
        <v>9.4605537658184302E-2</v>
      </c>
      <c r="W7">
        <f>'Tree for rstar'!C7+'alpha(t)'!$V$3</f>
        <v>9.4605537658184302E-2</v>
      </c>
      <c r="X7">
        <f>'Tree for rstar'!C7+'alpha(t)'!$W$3</f>
        <v>9.4605537658184302E-2</v>
      </c>
      <c r="Y7">
        <f>'Tree for rstar'!C7+'alpha(t)'!$X$3</f>
        <v>9.4605537658184302E-2</v>
      </c>
      <c r="Z7">
        <f>'Tree for rstar'!C7+'alpha(t)'!$Y$3</f>
        <v>9.4605537658184302E-2</v>
      </c>
    </row>
    <row r="8" spans="2:26" x14ac:dyDescent="0.25">
      <c r="B8">
        <v>18</v>
      </c>
      <c r="U8">
        <f>'Tree for rstar'!C8+'alpha(t)'!$T$3</f>
        <v>8.9626298834069335E-2</v>
      </c>
      <c r="V8">
        <f>'Tree for rstar'!C8+'alpha(t)'!$U$3</f>
        <v>8.9626298834069335E-2</v>
      </c>
      <c r="W8">
        <f>'Tree for rstar'!C8+'alpha(t)'!$V$3</f>
        <v>8.9626298834069335E-2</v>
      </c>
      <c r="X8">
        <f>'Tree for rstar'!C8+'alpha(t)'!$W$3</f>
        <v>8.9626298834069335E-2</v>
      </c>
      <c r="Y8">
        <f>'Tree for rstar'!C8+'alpha(t)'!$X$3</f>
        <v>8.9626298834069335E-2</v>
      </c>
      <c r="Z8">
        <f>'Tree for rstar'!C8+'alpha(t)'!$Y$3</f>
        <v>8.9626298834069335E-2</v>
      </c>
    </row>
    <row r="9" spans="2:26" x14ac:dyDescent="0.25">
      <c r="B9">
        <v>17</v>
      </c>
      <c r="T9">
        <f>'Tree for rstar'!C9+'alpha(t)'!$S$3</f>
        <v>8.4647060009954381E-2</v>
      </c>
      <c r="U9">
        <f>'Tree for rstar'!C9+'alpha(t)'!$T$3</f>
        <v>8.4647060009954381E-2</v>
      </c>
      <c r="V9">
        <f>'Tree for rstar'!C9+'alpha(t)'!$U$3</f>
        <v>8.4647060009954381E-2</v>
      </c>
      <c r="W9">
        <f>'Tree for rstar'!C9+'alpha(t)'!$V$3</f>
        <v>8.4647060009954381E-2</v>
      </c>
      <c r="X9">
        <f>'Tree for rstar'!C9+'alpha(t)'!$W$3</f>
        <v>8.4647060009954381E-2</v>
      </c>
      <c r="Y9">
        <f>'Tree for rstar'!C9+'alpha(t)'!$X$3</f>
        <v>8.4647060009954381E-2</v>
      </c>
      <c r="Z9">
        <f>'Tree for rstar'!C9+'alpha(t)'!$Y$3</f>
        <v>8.4647060009954381E-2</v>
      </c>
    </row>
    <row r="10" spans="2:26" x14ac:dyDescent="0.25">
      <c r="B10">
        <v>16</v>
      </c>
      <c r="S10">
        <f>'Tree for rstar'!C10+'alpha(t)'!$R$3</f>
        <v>7.9667821185839413E-2</v>
      </c>
      <c r="T10">
        <f>'Tree for rstar'!C10+'alpha(t)'!$S$3</f>
        <v>7.9667821185839413E-2</v>
      </c>
      <c r="U10">
        <f>'Tree for rstar'!C10+'alpha(t)'!$T$3</f>
        <v>7.9667821185839413E-2</v>
      </c>
      <c r="V10">
        <f>'Tree for rstar'!C10+'alpha(t)'!$U$3</f>
        <v>7.9667821185839413E-2</v>
      </c>
      <c r="W10">
        <f>'Tree for rstar'!C10+'alpha(t)'!$V$3</f>
        <v>7.9667821185839413E-2</v>
      </c>
      <c r="X10">
        <f>'Tree for rstar'!C10+'alpha(t)'!$W$3</f>
        <v>7.9667821185839413E-2</v>
      </c>
      <c r="Y10">
        <f>'Tree for rstar'!C10+'alpha(t)'!$X$3</f>
        <v>7.9667821185839413E-2</v>
      </c>
      <c r="Z10">
        <f>'Tree for rstar'!C10+'alpha(t)'!$Y$3</f>
        <v>7.9667821185839413E-2</v>
      </c>
    </row>
    <row r="11" spans="2:26" x14ac:dyDescent="0.25">
      <c r="B11">
        <v>15</v>
      </c>
      <c r="R11">
        <f>'Tree for rstar'!C11+'alpha(t)'!$Q$3</f>
        <v>7.4688582361724445E-2</v>
      </c>
      <c r="S11">
        <f>'Tree for rstar'!C11+'alpha(t)'!$R$3</f>
        <v>7.4688582361724445E-2</v>
      </c>
      <c r="T11">
        <f>'Tree for rstar'!C11+'alpha(t)'!$S$3</f>
        <v>7.4688582361724445E-2</v>
      </c>
      <c r="U11">
        <f>'Tree for rstar'!C11+'alpha(t)'!$T$3</f>
        <v>7.4688582361724445E-2</v>
      </c>
      <c r="V11">
        <f>'Tree for rstar'!C11+'alpha(t)'!$U$3</f>
        <v>7.4688582361724445E-2</v>
      </c>
      <c r="W11">
        <f>'Tree for rstar'!C11+'alpha(t)'!$V$3</f>
        <v>7.4688582361724445E-2</v>
      </c>
      <c r="X11">
        <f>'Tree for rstar'!C11+'alpha(t)'!$W$3</f>
        <v>7.4688582361724445E-2</v>
      </c>
      <c r="Y11">
        <f>'Tree for rstar'!C11+'alpha(t)'!$X$3</f>
        <v>7.4688582361724445E-2</v>
      </c>
      <c r="Z11">
        <f>'Tree for rstar'!C11+'alpha(t)'!$Y$3</f>
        <v>7.4688582361724445E-2</v>
      </c>
    </row>
    <row r="12" spans="2:26" x14ac:dyDescent="0.25">
      <c r="B12">
        <v>14</v>
      </c>
      <c r="Q12">
        <f>'Tree for rstar'!C12+'alpha(t)'!$P$3</f>
        <v>6.9709343537609492E-2</v>
      </c>
      <c r="R12">
        <f>'Tree for rstar'!C12+'alpha(t)'!$Q$3</f>
        <v>6.9709343537609492E-2</v>
      </c>
      <c r="S12">
        <f>'Tree for rstar'!C12+'alpha(t)'!$R$3</f>
        <v>6.9709343537609492E-2</v>
      </c>
      <c r="T12">
        <f>'Tree for rstar'!C12+'alpha(t)'!$S$3</f>
        <v>6.9709343537609492E-2</v>
      </c>
      <c r="U12">
        <f>'Tree for rstar'!C12+'alpha(t)'!$T$3</f>
        <v>6.9709343537609492E-2</v>
      </c>
      <c r="V12">
        <f>'Tree for rstar'!C12+'alpha(t)'!$U$3</f>
        <v>6.9709343537609492E-2</v>
      </c>
      <c r="W12">
        <f>'Tree for rstar'!C12+'alpha(t)'!$V$3</f>
        <v>6.9709343537609492E-2</v>
      </c>
      <c r="X12">
        <f>'Tree for rstar'!C12+'alpha(t)'!$W$3</f>
        <v>6.9709343537609492E-2</v>
      </c>
      <c r="Y12">
        <f>'Tree for rstar'!C12+'alpha(t)'!$X$3</f>
        <v>6.9709343537609492E-2</v>
      </c>
      <c r="Z12">
        <f>'Tree for rstar'!C12+'alpha(t)'!$Y$3</f>
        <v>6.9709343537609492E-2</v>
      </c>
    </row>
    <row r="13" spans="2:26" x14ac:dyDescent="0.25">
      <c r="B13">
        <v>13</v>
      </c>
      <c r="P13">
        <f>'Tree for rstar'!C13+'alpha(t)'!$O$3</f>
        <v>6.4730104713494524E-2</v>
      </c>
      <c r="Q13">
        <f>'Tree for rstar'!C13+'alpha(t)'!$P$3</f>
        <v>6.4730104713494524E-2</v>
      </c>
      <c r="R13">
        <f>'Tree for rstar'!C13+'alpha(t)'!$Q$3</f>
        <v>6.4730104713494524E-2</v>
      </c>
      <c r="S13">
        <f>'Tree for rstar'!C13+'alpha(t)'!$R$3</f>
        <v>6.4730104713494524E-2</v>
      </c>
      <c r="T13">
        <f>'Tree for rstar'!C13+'alpha(t)'!$S$3</f>
        <v>6.4730104713494524E-2</v>
      </c>
      <c r="U13">
        <f>'Tree for rstar'!C13+'alpha(t)'!$T$3</f>
        <v>6.4730104713494524E-2</v>
      </c>
      <c r="V13">
        <f>'Tree for rstar'!C13+'alpha(t)'!$U$3</f>
        <v>6.4730104713494524E-2</v>
      </c>
      <c r="W13">
        <f>'Tree for rstar'!C13+'alpha(t)'!$V$3</f>
        <v>6.4730104713494524E-2</v>
      </c>
      <c r="X13">
        <f>'Tree for rstar'!C13+'alpha(t)'!$W$3</f>
        <v>6.4730104713494524E-2</v>
      </c>
      <c r="Y13">
        <f>'Tree for rstar'!C13+'alpha(t)'!$X$3</f>
        <v>6.4730104713494524E-2</v>
      </c>
      <c r="Z13">
        <f>'Tree for rstar'!C13+'alpha(t)'!$Y$3</f>
        <v>6.4730104713494524E-2</v>
      </c>
    </row>
    <row r="14" spans="2:26" x14ac:dyDescent="0.25">
      <c r="B14">
        <v>12</v>
      </c>
      <c r="O14">
        <f>'Tree for rstar'!C14+'alpha(t)'!$N$3</f>
        <v>0.10633430487786963</v>
      </c>
      <c r="P14">
        <f>'Tree for rstar'!C14+'alpha(t)'!$O$3</f>
        <v>5.9750865889379556E-2</v>
      </c>
      <c r="Q14">
        <f>'Tree for rstar'!C14+'alpha(t)'!$P$3</f>
        <v>5.9750865889379556E-2</v>
      </c>
      <c r="R14">
        <f>'Tree for rstar'!C14+'alpha(t)'!$Q$3</f>
        <v>5.9750865889379556E-2</v>
      </c>
      <c r="S14">
        <f>'Tree for rstar'!C14+'alpha(t)'!$R$3</f>
        <v>5.9750865889379556E-2</v>
      </c>
      <c r="T14">
        <f>'Tree for rstar'!C14+'alpha(t)'!$S$3</f>
        <v>5.9750865889379556E-2</v>
      </c>
      <c r="U14">
        <f>'Tree for rstar'!C14+'alpha(t)'!$T$3</f>
        <v>5.9750865889379556E-2</v>
      </c>
      <c r="V14">
        <f>'Tree for rstar'!C14+'alpha(t)'!$U$3</f>
        <v>5.9750865889379556E-2</v>
      </c>
      <c r="W14">
        <f>'Tree for rstar'!C14+'alpha(t)'!$V$3</f>
        <v>5.9750865889379556E-2</v>
      </c>
      <c r="X14">
        <f>'Tree for rstar'!C14+'alpha(t)'!$W$3</f>
        <v>5.9750865889379556E-2</v>
      </c>
      <c r="Y14">
        <f>'Tree for rstar'!C14+'alpha(t)'!$X$3</f>
        <v>5.9750865889379556E-2</v>
      </c>
      <c r="Z14">
        <f>'Tree for rstar'!C14+'alpha(t)'!$Y$3</f>
        <v>5.9750865889379556E-2</v>
      </c>
    </row>
    <row r="15" spans="2:26" x14ac:dyDescent="0.25">
      <c r="B15">
        <v>11</v>
      </c>
      <c r="N15">
        <f>'Tree for rstar'!C15+'alpha(t)'!$M$3</f>
        <v>0.10124519061967577</v>
      </c>
      <c r="O15">
        <f>'Tree for rstar'!C15+'alpha(t)'!$N$3</f>
        <v>0.10135506605375466</v>
      </c>
      <c r="P15">
        <f>'Tree for rstar'!C15+'alpha(t)'!$O$3</f>
        <v>5.4771627065264596E-2</v>
      </c>
      <c r="Q15">
        <f>'Tree for rstar'!C15+'alpha(t)'!$P$3</f>
        <v>5.4771627065264596E-2</v>
      </c>
      <c r="R15">
        <f>'Tree for rstar'!C15+'alpha(t)'!$Q$3</f>
        <v>5.4771627065264596E-2</v>
      </c>
      <c r="S15">
        <f>'Tree for rstar'!C15+'alpha(t)'!$R$3</f>
        <v>5.4771627065264596E-2</v>
      </c>
      <c r="T15">
        <f>'Tree for rstar'!C15+'alpha(t)'!$S$3</f>
        <v>5.4771627065264596E-2</v>
      </c>
      <c r="U15">
        <f>'Tree for rstar'!C15+'alpha(t)'!$T$3</f>
        <v>5.4771627065264596E-2</v>
      </c>
      <c r="V15">
        <f>'Tree for rstar'!C15+'alpha(t)'!$U$3</f>
        <v>5.4771627065264596E-2</v>
      </c>
      <c r="W15">
        <f>'Tree for rstar'!C15+'alpha(t)'!$V$3</f>
        <v>5.4771627065264596E-2</v>
      </c>
      <c r="X15">
        <f>'Tree for rstar'!C15+'alpha(t)'!$W$3</f>
        <v>5.4771627065264596E-2</v>
      </c>
      <c r="Y15">
        <f>'Tree for rstar'!C15+'alpha(t)'!$X$3</f>
        <v>5.4771627065264596E-2</v>
      </c>
      <c r="Z15">
        <f>'Tree for rstar'!C15+'alpha(t)'!$Y$3</f>
        <v>5.4771627065264596E-2</v>
      </c>
    </row>
    <row r="16" spans="2:26" x14ac:dyDescent="0.25">
      <c r="B16">
        <v>10</v>
      </c>
      <c r="M16">
        <f>'Tree for rstar'!C16+'alpha(t)'!$L$3</f>
        <v>9.6111630517952795E-2</v>
      </c>
      <c r="N16">
        <f>'Tree for rstar'!C16+'alpha(t)'!$M$3</f>
        <v>9.62659517955608E-2</v>
      </c>
      <c r="O16">
        <f>'Tree for rstar'!C16+'alpha(t)'!$N$3</f>
        <v>9.6375827229639693E-2</v>
      </c>
      <c r="P16">
        <f>'Tree for rstar'!C16+'alpha(t)'!$O$3</f>
        <v>4.9792388241149635E-2</v>
      </c>
      <c r="Q16">
        <f>'Tree for rstar'!C16+'alpha(t)'!$P$3</f>
        <v>4.9792388241149635E-2</v>
      </c>
      <c r="R16">
        <f>'Tree for rstar'!C16+'alpha(t)'!$Q$3</f>
        <v>4.9792388241149635E-2</v>
      </c>
      <c r="S16">
        <f>'Tree for rstar'!C16+'alpha(t)'!$R$3</f>
        <v>4.9792388241149635E-2</v>
      </c>
      <c r="T16">
        <f>'Tree for rstar'!C16+'alpha(t)'!$S$3</f>
        <v>4.9792388241149635E-2</v>
      </c>
      <c r="U16">
        <f>'Tree for rstar'!C16+'alpha(t)'!$T$3</f>
        <v>4.9792388241149635E-2</v>
      </c>
      <c r="V16">
        <f>'Tree for rstar'!C16+'alpha(t)'!$U$3</f>
        <v>4.9792388241149635E-2</v>
      </c>
      <c r="W16">
        <f>'Tree for rstar'!C16+'alpha(t)'!$V$3</f>
        <v>4.9792388241149635E-2</v>
      </c>
      <c r="X16">
        <f>'Tree for rstar'!C16+'alpha(t)'!$W$3</f>
        <v>4.9792388241149635E-2</v>
      </c>
      <c r="Y16">
        <f>'Tree for rstar'!C16+'alpha(t)'!$X$3</f>
        <v>4.9792388241149635E-2</v>
      </c>
      <c r="Z16">
        <f>'Tree for rstar'!C16+'alpha(t)'!$Y$3</f>
        <v>4.9792388241149635E-2</v>
      </c>
    </row>
    <row r="17" spans="2:26" x14ac:dyDescent="0.25">
      <c r="B17">
        <v>9</v>
      </c>
      <c r="L17">
        <f>'Tree for rstar'!C17+'alpha(t)'!$K$3</f>
        <v>9.1801871764812887E-2</v>
      </c>
      <c r="M17">
        <f>'Tree for rstar'!C17+'alpha(t)'!$L$3</f>
        <v>9.1132391693837828E-2</v>
      </c>
      <c r="N17">
        <f>'Tree for rstar'!C17+'alpha(t)'!$M$3</f>
        <v>9.1286712971445833E-2</v>
      </c>
      <c r="O17">
        <f>'Tree for rstar'!C17+'alpha(t)'!$N$3</f>
        <v>9.1396588405524726E-2</v>
      </c>
      <c r="P17">
        <f>'Tree for rstar'!C17+'alpha(t)'!$O$3</f>
        <v>4.4813149417034667E-2</v>
      </c>
      <c r="Q17">
        <f>'Tree for rstar'!C17+'alpha(t)'!$P$3</f>
        <v>4.4813149417034667E-2</v>
      </c>
      <c r="R17">
        <f>'Tree for rstar'!C17+'alpha(t)'!$Q$3</f>
        <v>4.4813149417034667E-2</v>
      </c>
      <c r="S17">
        <f>'Tree for rstar'!C17+'alpha(t)'!$R$3</f>
        <v>4.4813149417034667E-2</v>
      </c>
      <c r="T17">
        <f>'Tree for rstar'!C17+'alpha(t)'!$S$3</f>
        <v>4.4813149417034667E-2</v>
      </c>
      <c r="U17">
        <f>'Tree for rstar'!C17+'alpha(t)'!$T$3</f>
        <v>4.4813149417034667E-2</v>
      </c>
      <c r="V17">
        <f>'Tree for rstar'!C17+'alpha(t)'!$U$3</f>
        <v>4.4813149417034667E-2</v>
      </c>
      <c r="W17">
        <f>'Tree for rstar'!C17+'alpha(t)'!$V$3</f>
        <v>4.4813149417034667E-2</v>
      </c>
      <c r="X17">
        <f>'Tree for rstar'!C17+'alpha(t)'!$W$3</f>
        <v>4.4813149417034667E-2</v>
      </c>
      <c r="Y17">
        <f>'Tree for rstar'!C17+'alpha(t)'!$X$3</f>
        <v>4.4813149417034667E-2</v>
      </c>
      <c r="Z17">
        <f>'Tree for rstar'!C17+'alpha(t)'!$Y$3</f>
        <v>4.4813149417034667E-2</v>
      </c>
    </row>
    <row r="18" spans="2:26" x14ac:dyDescent="0.25">
      <c r="B18">
        <v>8</v>
      </c>
      <c r="K18">
        <f>'Tree for rstar'!C18+'alpha(t)'!$J$3</f>
        <v>8.5684375248391509E-2</v>
      </c>
      <c r="L18">
        <f>'Tree for rstar'!C18+'alpha(t)'!$K$3</f>
        <v>8.6822632940697919E-2</v>
      </c>
      <c r="M18">
        <f>'Tree for rstar'!C18+'alpha(t)'!$L$3</f>
        <v>8.615315286972286E-2</v>
      </c>
      <c r="N18">
        <f>'Tree for rstar'!C18+'alpha(t)'!$M$3</f>
        <v>8.6307474147330879E-2</v>
      </c>
      <c r="O18">
        <f>'Tree for rstar'!C18+'alpha(t)'!$N$3</f>
        <v>8.6417349581409772E-2</v>
      </c>
      <c r="P18">
        <f>'Tree for rstar'!C18+'alpha(t)'!$O$3</f>
        <v>3.9833910592919707E-2</v>
      </c>
      <c r="Q18">
        <f>'Tree for rstar'!C18+'alpha(t)'!$P$3</f>
        <v>3.9833910592919707E-2</v>
      </c>
      <c r="R18">
        <f>'Tree for rstar'!C18+'alpha(t)'!$Q$3</f>
        <v>3.9833910592919707E-2</v>
      </c>
      <c r="S18">
        <f>'Tree for rstar'!C18+'alpha(t)'!$R$3</f>
        <v>3.9833910592919707E-2</v>
      </c>
      <c r="T18">
        <f>'Tree for rstar'!C18+'alpha(t)'!$S$3</f>
        <v>3.9833910592919707E-2</v>
      </c>
      <c r="U18">
        <f>'Tree for rstar'!C18+'alpha(t)'!$T$3</f>
        <v>3.9833910592919707E-2</v>
      </c>
      <c r="V18">
        <f>'Tree for rstar'!C18+'alpha(t)'!$U$3</f>
        <v>3.9833910592919707E-2</v>
      </c>
      <c r="W18">
        <f>'Tree for rstar'!C18+'alpha(t)'!$V$3</f>
        <v>3.9833910592919707E-2</v>
      </c>
      <c r="X18">
        <f>'Tree for rstar'!C18+'alpha(t)'!$W$3</f>
        <v>3.9833910592919707E-2</v>
      </c>
      <c r="Y18">
        <f>'Tree for rstar'!C18+'alpha(t)'!$X$3</f>
        <v>3.9833910592919707E-2</v>
      </c>
      <c r="Z18">
        <f>'Tree for rstar'!C18+'alpha(t)'!$Y$3</f>
        <v>3.9833910592919707E-2</v>
      </c>
    </row>
    <row r="19" spans="2:26" x14ac:dyDescent="0.25">
      <c r="B19">
        <v>7</v>
      </c>
      <c r="J19">
        <f>'Tree for rstar'!C19+'alpha(t)'!$I$3</f>
        <v>8.0392626090212943E-2</v>
      </c>
      <c r="K19">
        <f>'Tree for rstar'!C19+'alpha(t)'!$J$3</f>
        <v>8.0705136424276541E-2</v>
      </c>
      <c r="L19">
        <f>'Tree for rstar'!C19+'alpha(t)'!$K$3</f>
        <v>8.1843394116582965E-2</v>
      </c>
      <c r="M19">
        <f>'Tree for rstar'!C19+'alpha(t)'!$L$3</f>
        <v>8.1173914045607906E-2</v>
      </c>
      <c r="N19">
        <f>'Tree for rstar'!C19+'alpha(t)'!$M$3</f>
        <v>8.1328235323215925E-2</v>
      </c>
      <c r="O19">
        <f>'Tree for rstar'!C19+'alpha(t)'!$N$3</f>
        <v>8.1438110757294818E-2</v>
      </c>
      <c r="P19">
        <f>'Tree for rstar'!C19+'alpha(t)'!$O$3</f>
        <v>3.4854671768804746E-2</v>
      </c>
      <c r="Q19">
        <f>'Tree for rstar'!C19+'alpha(t)'!$P$3</f>
        <v>3.4854671768804746E-2</v>
      </c>
      <c r="R19">
        <f>'Tree for rstar'!C19+'alpha(t)'!$Q$3</f>
        <v>3.4854671768804746E-2</v>
      </c>
      <c r="S19">
        <f>'Tree for rstar'!C19+'alpha(t)'!$R$3</f>
        <v>3.4854671768804746E-2</v>
      </c>
      <c r="T19">
        <f>'Tree for rstar'!C19+'alpha(t)'!$S$3</f>
        <v>3.4854671768804746E-2</v>
      </c>
      <c r="U19">
        <f>'Tree for rstar'!C19+'alpha(t)'!$T$3</f>
        <v>3.4854671768804746E-2</v>
      </c>
      <c r="V19">
        <f>'Tree for rstar'!C19+'alpha(t)'!$U$3</f>
        <v>3.4854671768804746E-2</v>
      </c>
      <c r="W19">
        <f>'Tree for rstar'!C19+'alpha(t)'!$V$3</f>
        <v>3.4854671768804746E-2</v>
      </c>
      <c r="X19">
        <f>'Tree for rstar'!C19+'alpha(t)'!$W$3</f>
        <v>3.4854671768804746E-2</v>
      </c>
      <c r="Y19">
        <f>'Tree for rstar'!C19+'alpha(t)'!$X$3</f>
        <v>3.4854671768804746E-2</v>
      </c>
      <c r="Z19">
        <f>'Tree for rstar'!C19+'alpha(t)'!$Y$3</f>
        <v>3.4854671768804746E-2</v>
      </c>
    </row>
    <row r="20" spans="2:26" x14ac:dyDescent="0.25">
      <c r="B20">
        <v>6</v>
      </c>
      <c r="I20">
        <f>'Tree for rstar'!C20+'alpha(t)'!$H$3</f>
        <v>7.5044746283985442E-2</v>
      </c>
      <c r="J20">
        <f>'Tree for rstar'!C20+'alpha(t)'!$I$3</f>
        <v>7.5413387266097975E-2</v>
      </c>
      <c r="K20">
        <f>'Tree for rstar'!C20+'alpha(t)'!$J$3</f>
        <v>7.5725897600161574E-2</v>
      </c>
      <c r="L20">
        <f>'Tree for rstar'!C20+'alpha(t)'!$K$3</f>
        <v>7.6864155292467998E-2</v>
      </c>
      <c r="M20">
        <f>'Tree for rstar'!C20+'alpha(t)'!$L$3</f>
        <v>7.6194675221492938E-2</v>
      </c>
      <c r="N20">
        <f>'Tree for rstar'!C20+'alpha(t)'!$M$3</f>
        <v>7.6348996499100957E-2</v>
      </c>
      <c r="O20">
        <f>'Tree for rstar'!C20+'alpha(t)'!$N$3</f>
        <v>7.6458871933179851E-2</v>
      </c>
      <c r="P20">
        <f>'Tree for rstar'!C20+'alpha(t)'!$O$3</f>
        <v>2.9875432944689778E-2</v>
      </c>
      <c r="Q20">
        <f>'Tree for rstar'!C20+'alpha(t)'!$P$3</f>
        <v>2.9875432944689778E-2</v>
      </c>
      <c r="R20">
        <f>'Tree for rstar'!C20+'alpha(t)'!$Q$3</f>
        <v>2.9875432944689778E-2</v>
      </c>
      <c r="S20">
        <f>'Tree for rstar'!C20+'alpha(t)'!$R$3</f>
        <v>2.9875432944689778E-2</v>
      </c>
      <c r="T20">
        <f>'Tree for rstar'!C20+'alpha(t)'!$S$3</f>
        <v>2.9875432944689778E-2</v>
      </c>
      <c r="U20">
        <f>'Tree for rstar'!C20+'alpha(t)'!$T$3</f>
        <v>2.9875432944689778E-2</v>
      </c>
      <c r="V20">
        <f>'Tree for rstar'!C20+'alpha(t)'!$U$3</f>
        <v>2.9875432944689778E-2</v>
      </c>
      <c r="W20">
        <f>'Tree for rstar'!C20+'alpha(t)'!$V$3</f>
        <v>2.9875432944689778E-2</v>
      </c>
      <c r="X20">
        <f>'Tree for rstar'!C20+'alpha(t)'!$W$3</f>
        <v>2.9875432944689778E-2</v>
      </c>
      <c r="Y20">
        <f>'Tree for rstar'!C20+'alpha(t)'!$X$3</f>
        <v>2.9875432944689778E-2</v>
      </c>
      <c r="Z20">
        <f>'Tree for rstar'!C20+'alpha(t)'!$Y$3</f>
        <v>2.9875432944689778E-2</v>
      </c>
    </row>
    <row r="21" spans="2:26" x14ac:dyDescent="0.25">
      <c r="B21">
        <v>5</v>
      </c>
      <c r="H21">
        <f>'Tree for rstar'!C21+'alpha(t)'!$G$3</f>
        <v>6.96383025217229E-2</v>
      </c>
      <c r="I21">
        <f>'Tree for rstar'!C21+'alpha(t)'!$H$3</f>
        <v>7.0065507459870474E-2</v>
      </c>
      <c r="J21">
        <f>'Tree for rstar'!C21+'alpha(t)'!$I$3</f>
        <v>7.0434148441983008E-2</v>
      </c>
      <c r="K21">
        <f>'Tree for rstar'!C21+'alpha(t)'!$J$3</f>
        <v>7.0746658776046606E-2</v>
      </c>
      <c r="L21">
        <f>'Tree for rstar'!C21+'alpha(t)'!$K$3</f>
        <v>7.1884916468353044E-2</v>
      </c>
      <c r="M21">
        <f>'Tree for rstar'!C21+'alpha(t)'!$L$3</f>
        <v>7.1215436397377985E-2</v>
      </c>
      <c r="N21">
        <f>'Tree for rstar'!C21+'alpha(t)'!$M$3</f>
        <v>7.136975767498599E-2</v>
      </c>
      <c r="O21">
        <f>'Tree for rstar'!C21+'alpha(t)'!$N$3</f>
        <v>7.1479633109064883E-2</v>
      </c>
      <c r="P21">
        <f>'Tree for rstar'!C21+'alpha(t)'!$O$3</f>
        <v>2.4896194120574817E-2</v>
      </c>
      <c r="Q21">
        <f>'Tree for rstar'!C21+'alpha(t)'!$P$3</f>
        <v>2.4896194120574817E-2</v>
      </c>
      <c r="R21">
        <f>'Tree for rstar'!C21+'alpha(t)'!$Q$3</f>
        <v>2.4896194120574817E-2</v>
      </c>
      <c r="S21">
        <f>'Tree for rstar'!C21+'alpha(t)'!$R$3</f>
        <v>2.4896194120574817E-2</v>
      </c>
      <c r="T21">
        <f>'Tree for rstar'!C21+'alpha(t)'!$S$3</f>
        <v>2.4896194120574817E-2</v>
      </c>
      <c r="U21">
        <f>'Tree for rstar'!C21+'alpha(t)'!$T$3</f>
        <v>2.4896194120574817E-2</v>
      </c>
      <c r="V21">
        <f>'Tree for rstar'!C21+'alpha(t)'!$U$3</f>
        <v>2.4896194120574817E-2</v>
      </c>
      <c r="W21">
        <f>'Tree for rstar'!C21+'alpha(t)'!$V$3</f>
        <v>2.4896194120574817E-2</v>
      </c>
      <c r="X21">
        <f>'Tree for rstar'!C21+'alpha(t)'!$W$3</f>
        <v>2.4896194120574817E-2</v>
      </c>
      <c r="Y21">
        <f>'Tree for rstar'!C21+'alpha(t)'!$X$3</f>
        <v>2.4896194120574817E-2</v>
      </c>
      <c r="Z21">
        <f>'Tree for rstar'!C21+'alpha(t)'!$Y$3</f>
        <v>2.4896194120574817E-2</v>
      </c>
    </row>
    <row r="22" spans="2:26" x14ac:dyDescent="0.25">
      <c r="B22">
        <v>4</v>
      </c>
      <c r="G22">
        <f>'Tree for rstar'!C22+'alpha(t)'!$F$3</f>
        <v>6.4170807863261362E-2</v>
      </c>
      <c r="H22">
        <f>'Tree for rstar'!C22+'alpha(t)'!$G$3</f>
        <v>6.4659063697607932E-2</v>
      </c>
      <c r="I22">
        <f>'Tree for rstar'!C22+'alpha(t)'!$H$3</f>
        <v>6.5086268635755506E-2</v>
      </c>
      <c r="J22">
        <f>'Tree for rstar'!C22+'alpha(t)'!$I$3</f>
        <v>6.545490961786804E-2</v>
      </c>
      <c r="K22">
        <f>'Tree for rstar'!C22+'alpha(t)'!$J$3</f>
        <v>6.5767419951931652E-2</v>
      </c>
      <c r="L22">
        <f>'Tree for rstar'!C22+'alpha(t)'!$K$3</f>
        <v>6.6905677644238076E-2</v>
      </c>
      <c r="M22">
        <f>'Tree for rstar'!C22+'alpha(t)'!$L$3</f>
        <v>6.6236197573263017E-2</v>
      </c>
      <c r="N22">
        <f>'Tree for rstar'!C22+'alpha(t)'!$M$3</f>
        <v>6.6390518850871022E-2</v>
      </c>
      <c r="O22">
        <f>'Tree for rstar'!C22+'alpha(t)'!$N$3</f>
        <v>6.6500394284949915E-2</v>
      </c>
      <c r="P22">
        <f>'Tree for rstar'!C22+'alpha(t)'!$O$3</f>
        <v>1.9916955296459853E-2</v>
      </c>
      <c r="Q22">
        <f>'Tree for rstar'!C22+'alpha(t)'!$P$3</f>
        <v>1.9916955296459853E-2</v>
      </c>
      <c r="R22">
        <f>'Tree for rstar'!C22+'alpha(t)'!$Q$3</f>
        <v>1.9916955296459853E-2</v>
      </c>
      <c r="S22">
        <f>'Tree for rstar'!C22+'alpha(t)'!$R$3</f>
        <v>1.9916955296459853E-2</v>
      </c>
      <c r="T22">
        <f>'Tree for rstar'!C22+'alpha(t)'!$S$3</f>
        <v>1.9916955296459853E-2</v>
      </c>
      <c r="U22">
        <f>'Tree for rstar'!C22+'alpha(t)'!$T$3</f>
        <v>1.9916955296459853E-2</v>
      </c>
      <c r="V22">
        <f>'Tree for rstar'!C22+'alpha(t)'!$U$3</f>
        <v>1.9916955296459853E-2</v>
      </c>
      <c r="W22">
        <f>'Tree for rstar'!C22+'alpha(t)'!$V$3</f>
        <v>1.9916955296459853E-2</v>
      </c>
      <c r="X22">
        <f>'Tree for rstar'!C22+'alpha(t)'!$W$3</f>
        <v>1.9916955296459853E-2</v>
      </c>
      <c r="Y22">
        <f>'Tree for rstar'!C22+'alpha(t)'!$X$3</f>
        <v>1.9916955296459853E-2</v>
      </c>
      <c r="Z22">
        <f>'Tree for rstar'!C22+'alpha(t)'!$Y$3</f>
        <v>1.9916955296459853E-2</v>
      </c>
    </row>
    <row r="23" spans="2:26" x14ac:dyDescent="0.25">
      <c r="B23">
        <v>3</v>
      </c>
      <c r="F23">
        <f>'Tree for rstar'!C23+'alpha(t)'!$E$3</f>
        <v>5.8639720940349867E-2</v>
      </c>
      <c r="G23">
        <f>'Tree for rstar'!C23+'alpha(t)'!$F$3</f>
        <v>5.9191569039146401E-2</v>
      </c>
      <c r="H23">
        <f>'Tree for rstar'!C23+'alpha(t)'!$G$3</f>
        <v>5.9679824873492965E-2</v>
      </c>
      <c r="I23">
        <f>'Tree for rstar'!C23+'alpha(t)'!$H$3</f>
        <v>6.0107029811640546E-2</v>
      </c>
      <c r="J23">
        <f>'Tree for rstar'!C23+'alpha(t)'!$I$3</f>
        <v>6.0475670793753079E-2</v>
      </c>
      <c r="K23">
        <f>'Tree for rstar'!C23+'alpha(t)'!$J$3</f>
        <v>6.0788181127816684E-2</v>
      </c>
      <c r="L23">
        <f>'Tree for rstar'!C23+'alpha(t)'!$K$3</f>
        <v>6.1926438820123109E-2</v>
      </c>
      <c r="M23">
        <f>'Tree for rstar'!C23+'alpha(t)'!$L$3</f>
        <v>6.1256958749148049E-2</v>
      </c>
      <c r="N23">
        <f>'Tree for rstar'!C23+'alpha(t)'!$M$3</f>
        <v>6.1411280026756061E-2</v>
      </c>
      <c r="O23">
        <f>'Tree for rstar'!C23+'alpha(t)'!$N$3</f>
        <v>6.1521155460834955E-2</v>
      </c>
      <c r="P23">
        <f>'Tree for rstar'!C23+'alpha(t)'!$O$3</f>
        <v>1.4937716472344889E-2</v>
      </c>
      <c r="Q23">
        <f>'Tree for rstar'!C23+'alpha(t)'!$P$3</f>
        <v>1.4937716472344889E-2</v>
      </c>
      <c r="R23">
        <f>'Tree for rstar'!C23+'alpha(t)'!$Q$3</f>
        <v>1.4937716472344889E-2</v>
      </c>
      <c r="S23">
        <f>'Tree for rstar'!C23+'alpha(t)'!$R$3</f>
        <v>1.4937716472344889E-2</v>
      </c>
      <c r="T23">
        <f>'Tree for rstar'!C23+'alpha(t)'!$S$3</f>
        <v>1.4937716472344889E-2</v>
      </c>
      <c r="U23">
        <f>'Tree for rstar'!C23+'alpha(t)'!$T$3</f>
        <v>1.4937716472344889E-2</v>
      </c>
      <c r="V23">
        <f>'Tree for rstar'!C23+'alpha(t)'!$U$3</f>
        <v>1.4937716472344889E-2</v>
      </c>
      <c r="W23">
        <f>'Tree for rstar'!C23+'alpha(t)'!$V$3</f>
        <v>1.4937716472344889E-2</v>
      </c>
      <c r="X23">
        <f>'Tree for rstar'!C23+'alpha(t)'!$W$3</f>
        <v>1.4937716472344889E-2</v>
      </c>
      <c r="Y23">
        <f>'Tree for rstar'!C23+'alpha(t)'!$X$3</f>
        <v>1.4937716472344889E-2</v>
      </c>
      <c r="Z23">
        <f>'Tree for rstar'!C23+'alpha(t)'!$Y$3</f>
        <v>1.4937716472344889E-2</v>
      </c>
    </row>
    <row r="24" spans="2:26" x14ac:dyDescent="0.25">
      <c r="B24">
        <v>2</v>
      </c>
      <c r="E24">
        <f>'Tree for rstar'!C24+'alpha(t)'!$D$3</f>
        <v>5.3042202294761365E-2</v>
      </c>
      <c r="F24">
        <f>'Tree for rstar'!C24+'alpha(t)'!$E$3</f>
        <v>5.3660482116234906E-2</v>
      </c>
      <c r="G24">
        <f>'Tree for rstar'!C24+'alpha(t)'!$F$3</f>
        <v>5.421233021503144E-2</v>
      </c>
      <c r="H24">
        <f>'Tree for rstar'!C24+'alpha(t)'!$G$3</f>
        <v>5.4700586049378004E-2</v>
      </c>
      <c r="I24">
        <f>'Tree for rstar'!C24+'alpha(t)'!$H$3</f>
        <v>5.5127790987525585E-2</v>
      </c>
      <c r="J24">
        <f>'Tree for rstar'!C24+'alpha(t)'!$I$3</f>
        <v>5.5496431969638119E-2</v>
      </c>
      <c r="K24">
        <f>'Tree for rstar'!C24+'alpha(t)'!$J$3</f>
        <v>5.5808942303701724E-2</v>
      </c>
      <c r="L24">
        <f>'Tree for rstar'!C24+'alpha(t)'!$K$3</f>
        <v>5.6947199996008148E-2</v>
      </c>
      <c r="M24">
        <f>'Tree for rstar'!C24+'alpha(t)'!$L$3</f>
        <v>5.6277719925033089E-2</v>
      </c>
      <c r="N24">
        <f>'Tree for rstar'!C24+'alpha(t)'!$M$3</f>
        <v>5.6432041202641101E-2</v>
      </c>
      <c r="O24">
        <f>'Tree for rstar'!C24+'alpha(t)'!$N$3</f>
        <v>5.6541916636719994E-2</v>
      </c>
      <c r="P24">
        <f>'Tree for rstar'!C24+'alpha(t)'!$O$3</f>
        <v>9.9584776482299266E-3</v>
      </c>
      <c r="Q24">
        <f>'Tree for rstar'!C24+'alpha(t)'!$P$3</f>
        <v>9.9584776482299266E-3</v>
      </c>
      <c r="R24">
        <f>'Tree for rstar'!C24+'alpha(t)'!$Q$3</f>
        <v>9.9584776482299266E-3</v>
      </c>
      <c r="S24">
        <f>'Tree for rstar'!C24+'alpha(t)'!$R$3</f>
        <v>9.9584776482299266E-3</v>
      </c>
      <c r="T24">
        <f>'Tree for rstar'!C24+'alpha(t)'!$S$3</f>
        <v>9.9584776482299266E-3</v>
      </c>
      <c r="U24">
        <f>'Tree for rstar'!C24+'alpha(t)'!$T$3</f>
        <v>9.9584776482299266E-3</v>
      </c>
      <c r="V24">
        <f>'Tree for rstar'!C24+'alpha(t)'!$U$3</f>
        <v>9.9584776482299266E-3</v>
      </c>
      <c r="W24">
        <f>'Tree for rstar'!C24+'alpha(t)'!$V$3</f>
        <v>9.9584776482299266E-3</v>
      </c>
      <c r="X24">
        <f>'Tree for rstar'!C24+'alpha(t)'!$W$3</f>
        <v>9.9584776482299266E-3</v>
      </c>
      <c r="Y24">
        <f>'Tree for rstar'!C24+'alpha(t)'!$X$3</f>
        <v>9.9584776482299266E-3</v>
      </c>
      <c r="Z24">
        <f>'Tree for rstar'!C24+'alpha(t)'!$Y$3</f>
        <v>9.9584776482299266E-3</v>
      </c>
    </row>
    <row r="25" spans="2:26" x14ac:dyDescent="0.25">
      <c r="B25">
        <v>1</v>
      </c>
      <c r="D25">
        <f>'Tree for rstar'!C25+'alpha(t)'!$C$3</f>
        <v>4.7321196452680271E-2</v>
      </c>
      <c r="E25">
        <f>'Tree for rstar'!C25+'alpha(t)'!$D$3</f>
        <v>4.8062963470646397E-2</v>
      </c>
      <c r="F25">
        <f>'Tree for rstar'!C25+'alpha(t)'!$E$3</f>
        <v>4.8681243292119938E-2</v>
      </c>
      <c r="G25">
        <f>'Tree for rstar'!C25+'alpha(t)'!$F$3</f>
        <v>4.9233091390916472E-2</v>
      </c>
      <c r="H25">
        <f>'Tree for rstar'!C25+'alpha(t)'!$G$3</f>
        <v>4.9721347225263036E-2</v>
      </c>
      <c r="I25">
        <f>'Tree for rstar'!C25+'alpha(t)'!$H$3</f>
        <v>5.0148552163410617E-2</v>
      </c>
      <c r="J25">
        <f>'Tree for rstar'!C25+'alpha(t)'!$I$3</f>
        <v>5.0517193145523151E-2</v>
      </c>
      <c r="K25">
        <f>'Tree for rstar'!C25+'alpha(t)'!$J$3</f>
        <v>5.0829703479586756E-2</v>
      </c>
      <c r="L25">
        <f>'Tree for rstar'!C25+'alpha(t)'!$K$3</f>
        <v>5.196796117189318E-2</v>
      </c>
      <c r="M25">
        <f>'Tree for rstar'!C25+'alpha(t)'!$L$3</f>
        <v>5.1298481100918121E-2</v>
      </c>
      <c r="N25">
        <f>'Tree for rstar'!C25+'alpha(t)'!$M$3</f>
        <v>5.1452802378526133E-2</v>
      </c>
      <c r="O25">
        <f>'Tree for rstar'!C25+'alpha(t)'!$N$3</f>
        <v>5.1562677812605026E-2</v>
      </c>
      <c r="P25">
        <f>'Tree for rstar'!C25+'alpha(t)'!$O$3</f>
        <v>4.9792388241149633E-3</v>
      </c>
      <c r="Q25">
        <f>'Tree for rstar'!C25+'alpha(t)'!$P$3</f>
        <v>4.9792388241149633E-3</v>
      </c>
      <c r="R25">
        <f>'Tree for rstar'!C25+'alpha(t)'!$Q$3</f>
        <v>4.9792388241149633E-3</v>
      </c>
      <c r="S25">
        <f>'Tree for rstar'!C25+'alpha(t)'!$R$3</f>
        <v>4.9792388241149633E-3</v>
      </c>
      <c r="T25">
        <f>'Tree for rstar'!C25+'alpha(t)'!$S$3</f>
        <v>4.9792388241149633E-3</v>
      </c>
      <c r="U25">
        <f>'Tree for rstar'!C25+'alpha(t)'!$T$3</f>
        <v>4.9792388241149633E-3</v>
      </c>
      <c r="V25">
        <f>'Tree for rstar'!C25+'alpha(t)'!$U$3</f>
        <v>4.9792388241149633E-3</v>
      </c>
      <c r="W25">
        <f>'Tree for rstar'!C25+'alpha(t)'!$V$3</f>
        <v>4.9792388241149633E-3</v>
      </c>
      <c r="X25">
        <f>'Tree for rstar'!C25+'alpha(t)'!$W$3</f>
        <v>4.9792388241149633E-3</v>
      </c>
      <c r="Y25">
        <f>'Tree for rstar'!C25+'alpha(t)'!$X$3</f>
        <v>4.9792388241149633E-3</v>
      </c>
      <c r="Z25">
        <f>'Tree for rstar'!C25+'alpha(t)'!$Y$3</f>
        <v>4.9792388241149633E-3</v>
      </c>
    </row>
    <row r="26" spans="2:26" x14ac:dyDescent="0.25">
      <c r="B26">
        <v>0</v>
      </c>
      <c r="C26">
        <f>'Tree for rstar'!C26+'alpha(t)'!$B$3</f>
        <v>4.1640349114287968E-2</v>
      </c>
      <c r="D26">
        <f>'Tree for rstar'!C26+'alpha(t)'!$C$3</f>
        <v>4.234195762856531E-2</v>
      </c>
      <c r="E26">
        <f>'Tree for rstar'!C26+'alpha(t)'!$D$3</f>
        <v>4.3083724646531436E-2</v>
      </c>
      <c r="F26">
        <f>'Tree for rstar'!C26+'alpha(t)'!$E$3</f>
        <v>4.3702004468004978E-2</v>
      </c>
      <c r="G26">
        <f>'Tree for rstar'!C26+'alpha(t)'!$F$3</f>
        <v>4.4253852566801512E-2</v>
      </c>
      <c r="H26">
        <f>'Tree for rstar'!C26+'alpha(t)'!$G$3</f>
        <v>4.4742108401148076E-2</v>
      </c>
      <c r="I26">
        <f>'Tree for rstar'!C26+'alpha(t)'!$H$3</f>
        <v>4.5169313339295657E-2</v>
      </c>
      <c r="J26">
        <f>'Tree for rstar'!C26+'alpha(t)'!$I$3</f>
        <v>4.553795432140819E-2</v>
      </c>
      <c r="K26">
        <f>'Tree for rstar'!C26+'alpha(t)'!$J$3</f>
        <v>4.5850464655471795E-2</v>
      </c>
      <c r="L26">
        <f>'Tree for rstar'!C26+'alpha(t)'!$K$3</f>
        <v>4.698872234777822E-2</v>
      </c>
      <c r="M26">
        <f>'Tree for rstar'!C26+'alpha(t)'!$L$3</f>
        <v>4.631924227680316E-2</v>
      </c>
      <c r="N26">
        <f>'Tree for rstar'!C26+'alpha(t)'!$M$3</f>
        <v>4.6473563554411172E-2</v>
      </c>
      <c r="O26">
        <f>'Tree for rstar'!C26+'alpha(t)'!$N$3</f>
        <v>4.6583438988490065E-2</v>
      </c>
      <c r="P26">
        <f>'Tree for rstar'!C26+'alpha(t)'!$O$3</f>
        <v>0</v>
      </c>
      <c r="Q26">
        <f>'Tree for rstar'!C26+'alpha(t)'!$P$3</f>
        <v>0</v>
      </c>
      <c r="R26">
        <f>'Tree for rstar'!C26+'alpha(t)'!$Q$3</f>
        <v>0</v>
      </c>
      <c r="S26">
        <f>'Tree for rstar'!C26+'alpha(t)'!$R$3</f>
        <v>0</v>
      </c>
      <c r="T26">
        <f>'Tree for rstar'!C26+'alpha(t)'!$S$3</f>
        <v>0</v>
      </c>
      <c r="U26">
        <f>'Tree for rstar'!C26+'alpha(t)'!$T$3</f>
        <v>0</v>
      </c>
      <c r="V26">
        <f>'Tree for rstar'!C26+'alpha(t)'!$U$3</f>
        <v>0</v>
      </c>
      <c r="W26">
        <f>'Tree for rstar'!C26+'alpha(t)'!$V$3</f>
        <v>0</v>
      </c>
      <c r="X26">
        <f>'Tree for rstar'!C26+'alpha(t)'!$W$3</f>
        <v>0</v>
      </c>
      <c r="Y26">
        <f>'Tree for rstar'!C26+'alpha(t)'!$X$3</f>
        <v>0</v>
      </c>
      <c r="Z26">
        <f>'Tree for rstar'!C26+'alpha(t)'!$Y$3</f>
        <v>0</v>
      </c>
    </row>
    <row r="27" spans="2:26" x14ac:dyDescent="0.25">
      <c r="B27">
        <v>-1</v>
      </c>
      <c r="D27">
        <f>'Tree for rstar'!C27+'alpha(t)'!$C$3</f>
        <v>3.736271880445035E-2</v>
      </c>
      <c r="E27">
        <f>'Tree for rstar'!C27+'alpha(t)'!$D$3</f>
        <v>3.8104485822416476E-2</v>
      </c>
      <c r="F27">
        <f>'Tree for rstar'!C27+'alpha(t)'!$E$3</f>
        <v>3.8722765643890017E-2</v>
      </c>
      <c r="G27">
        <f>'Tree for rstar'!C27+'alpha(t)'!$F$3</f>
        <v>3.9274613742686551E-2</v>
      </c>
      <c r="H27">
        <f>'Tree for rstar'!C27+'alpha(t)'!$G$3</f>
        <v>3.9762869577033115E-2</v>
      </c>
      <c r="I27">
        <f>'Tree for rstar'!C27+'alpha(t)'!$H$3</f>
        <v>4.0190074515180696E-2</v>
      </c>
      <c r="J27">
        <f>'Tree for rstar'!C27+'alpha(t)'!$I$3</f>
        <v>4.055871549729323E-2</v>
      </c>
      <c r="K27">
        <f>'Tree for rstar'!C27+'alpha(t)'!$J$3</f>
        <v>4.0871225831356835E-2</v>
      </c>
      <c r="L27">
        <f>'Tree for rstar'!C27+'alpha(t)'!$K$3</f>
        <v>4.2009483523663259E-2</v>
      </c>
      <c r="M27">
        <f>'Tree for rstar'!C27+'alpha(t)'!$L$3</f>
        <v>4.13400034526882E-2</v>
      </c>
      <c r="N27">
        <f>'Tree for rstar'!C27+'alpha(t)'!$M$3</f>
        <v>4.1494324730296211E-2</v>
      </c>
      <c r="O27">
        <f>'Tree for rstar'!C27+'alpha(t)'!$N$3</f>
        <v>4.1604200164375105E-2</v>
      </c>
      <c r="P27">
        <f>'Tree for rstar'!C27+'alpha(t)'!$O$3</f>
        <v>-4.9792388241149633E-3</v>
      </c>
      <c r="Q27">
        <f>'Tree for rstar'!C27+'alpha(t)'!$P$3</f>
        <v>-4.9792388241149633E-3</v>
      </c>
      <c r="R27">
        <f>'Tree for rstar'!C27+'alpha(t)'!$Q$3</f>
        <v>-4.9792388241149633E-3</v>
      </c>
      <c r="S27">
        <f>'Tree for rstar'!C27+'alpha(t)'!$R$3</f>
        <v>-4.9792388241149633E-3</v>
      </c>
      <c r="T27">
        <f>'Tree for rstar'!C27+'alpha(t)'!$S$3</f>
        <v>-4.9792388241149633E-3</v>
      </c>
      <c r="U27">
        <f>'Tree for rstar'!C27+'alpha(t)'!$T$3</f>
        <v>-4.9792388241149633E-3</v>
      </c>
      <c r="V27">
        <f>'Tree for rstar'!C27+'alpha(t)'!$U$3</f>
        <v>-4.9792388241149633E-3</v>
      </c>
      <c r="W27">
        <f>'Tree for rstar'!C27+'alpha(t)'!$V$3</f>
        <v>-4.9792388241149633E-3</v>
      </c>
      <c r="X27">
        <f>'Tree for rstar'!C27+'alpha(t)'!$W$3</f>
        <v>-4.9792388241149633E-3</v>
      </c>
      <c r="Y27">
        <f>'Tree for rstar'!C27+'alpha(t)'!$X$3</f>
        <v>-4.9792388241149633E-3</v>
      </c>
      <c r="Z27">
        <f>'Tree for rstar'!C27+'alpha(t)'!$Y$3</f>
        <v>-4.9792388241149633E-3</v>
      </c>
    </row>
    <row r="28" spans="2:26" x14ac:dyDescent="0.25">
      <c r="B28">
        <v>-2</v>
      </c>
      <c r="E28">
        <f>'Tree for rstar'!C28+'alpha(t)'!$D$3</f>
        <v>3.3125246998301508E-2</v>
      </c>
      <c r="F28">
        <f>'Tree for rstar'!C28+'alpha(t)'!$E$3</f>
        <v>3.3743526819775049E-2</v>
      </c>
      <c r="G28">
        <f>'Tree for rstar'!C28+'alpha(t)'!$F$3</f>
        <v>3.4295374918571583E-2</v>
      </c>
      <c r="H28">
        <f>'Tree for rstar'!C28+'alpha(t)'!$G$3</f>
        <v>3.4783630752918147E-2</v>
      </c>
      <c r="I28">
        <f>'Tree for rstar'!C28+'alpha(t)'!$H$3</f>
        <v>3.5210835691065728E-2</v>
      </c>
      <c r="J28">
        <f>'Tree for rstar'!C28+'alpha(t)'!$I$3</f>
        <v>3.5579476673178262E-2</v>
      </c>
      <c r="K28">
        <f>'Tree for rstar'!C28+'alpha(t)'!$J$3</f>
        <v>3.5891987007241867E-2</v>
      </c>
      <c r="L28">
        <f>'Tree for rstar'!C28+'alpha(t)'!$K$3</f>
        <v>3.7030244699548291E-2</v>
      </c>
      <c r="M28">
        <f>'Tree for rstar'!C28+'alpha(t)'!$L$3</f>
        <v>3.6360764628573232E-2</v>
      </c>
      <c r="N28">
        <f>'Tree for rstar'!C28+'alpha(t)'!$M$3</f>
        <v>3.6515085906181244E-2</v>
      </c>
      <c r="O28">
        <f>'Tree for rstar'!C28+'alpha(t)'!$N$3</f>
        <v>3.6624961340260137E-2</v>
      </c>
      <c r="P28">
        <f>'Tree for rstar'!C28+'alpha(t)'!$O$3</f>
        <v>-9.9584776482299266E-3</v>
      </c>
      <c r="Q28">
        <f>'Tree for rstar'!C28+'alpha(t)'!$P$3</f>
        <v>-9.9584776482299266E-3</v>
      </c>
      <c r="R28">
        <f>'Tree for rstar'!C28+'alpha(t)'!$Q$3</f>
        <v>-9.9584776482299266E-3</v>
      </c>
      <c r="S28">
        <f>'Tree for rstar'!C28+'alpha(t)'!$R$3</f>
        <v>-9.9584776482299266E-3</v>
      </c>
      <c r="T28">
        <f>'Tree for rstar'!C28+'alpha(t)'!$S$3</f>
        <v>-9.9584776482299266E-3</v>
      </c>
      <c r="U28">
        <f>'Tree for rstar'!C28+'alpha(t)'!$T$3</f>
        <v>-9.9584776482299266E-3</v>
      </c>
      <c r="V28">
        <f>'Tree for rstar'!C28+'alpha(t)'!$U$3</f>
        <v>-9.9584776482299266E-3</v>
      </c>
      <c r="W28">
        <f>'Tree for rstar'!C28+'alpha(t)'!$V$3</f>
        <v>-9.9584776482299266E-3</v>
      </c>
      <c r="X28">
        <f>'Tree for rstar'!C28+'alpha(t)'!$W$3</f>
        <v>-9.9584776482299266E-3</v>
      </c>
      <c r="Y28">
        <f>'Tree for rstar'!C28+'alpha(t)'!$X$3</f>
        <v>-9.9584776482299266E-3</v>
      </c>
      <c r="Z28">
        <f>'Tree for rstar'!C28+'alpha(t)'!$Y$3</f>
        <v>-9.9584776482299266E-3</v>
      </c>
    </row>
    <row r="29" spans="2:26" x14ac:dyDescent="0.25">
      <c r="B29">
        <v>-3</v>
      </c>
      <c r="F29">
        <f>'Tree for rstar'!C29+'alpha(t)'!$E$3</f>
        <v>2.8764287995660089E-2</v>
      </c>
      <c r="G29">
        <f>'Tree for rstar'!C29+'alpha(t)'!$F$3</f>
        <v>2.9316136094456623E-2</v>
      </c>
      <c r="H29">
        <f>'Tree for rstar'!C29+'alpha(t)'!$G$3</f>
        <v>2.9804391928803187E-2</v>
      </c>
      <c r="I29">
        <f>'Tree for rstar'!C29+'alpha(t)'!$H$3</f>
        <v>3.0231596866950768E-2</v>
      </c>
      <c r="J29">
        <f>'Tree for rstar'!C29+'alpha(t)'!$I$3</f>
        <v>3.0600237849063301E-2</v>
      </c>
      <c r="K29">
        <f>'Tree for rstar'!C29+'alpha(t)'!$J$3</f>
        <v>3.0912748183126906E-2</v>
      </c>
      <c r="L29">
        <f>'Tree for rstar'!C29+'alpha(t)'!$K$3</f>
        <v>3.205100587543333E-2</v>
      </c>
      <c r="M29">
        <f>'Tree for rstar'!C29+'alpha(t)'!$L$3</f>
        <v>3.1381525804458271E-2</v>
      </c>
      <c r="N29">
        <f>'Tree for rstar'!C29+'alpha(t)'!$M$3</f>
        <v>3.1535847082066283E-2</v>
      </c>
      <c r="O29">
        <f>'Tree for rstar'!C29+'alpha(t)'!$N$3</f>
        <v>3.1645722516145176E-2</v>
      </c>
      <c r="P29">
        <f>'Tree for rstar'!C29+'alpha(t)'!$O$3</f>
        <v>-1.4937716472344889E-2</v>
      </c>
      <c r="Q29">
        <f>'Tree for rstar'!C29+'alpha(t)'!$P$3</f>
        <v>-1.4937716472344889E-2</v>
      </c>
      <c r="R29">
        <f>'Tree for rstar'!C29+'alpha(t)'!$Q$3</f>
        <v>-1.4937716472344889E-2</v>
      </c>
      <c r="S29">
        <f>'Tree for rstar'!C29+'alpha(t)'!$R$3</f>
        <v>-1.4937716472344889E-2</v>
      </c>
      <c r="T29">
        <f>'Tree for rstar'!C29+'alpha(t)'!$S$3</f>
        <v>-1.4937716472344889E-2</v>
      </c>
      <c r="U29">
        <f>'Tree for rstar'!C29+'alpha(t)'!$T$3</f>
        <v>-1.4937716472344889E-2</v>
      </c>
      <c r="V29">
        <f>'Tree for rstar'!C29+'alpha(t)'!$U$3</f>
        <v>-1.4937716472344889E-2</v>
      </c>
      <c r="W29">
        <f>'Tree for rstar'!C29+'alpha(t)'!$V$3</f>
        <v>-1.4937716472344889E-2</v>
      </c>
      <c r="X29">
        <f>'Tree for rstar'!C29+'alpha(t)'!$W$3</f>
        <v>-1.4937716472344889E-2</v>
      </c>
      <c r="Y29">
        <f>'Tree for rstar'!C29+'alpha(t)'!$X$3</f>
        <v>-1.4937716472344889E-2</v>
      </c>
      <c r="Z29">
        <f>'Tree for rstar'!C29+'alpha(t)'!$Y$3</f>
        <v>-1.4937716472344889E-2</v>
      </c>
    </row>
    <row r="30" spans="2:26" x14ac:dyDescent="0.25">
      <c r="B30">
        <v>-4</v>
      </c>
      <c r="G30">
        <f>'Tree for rstar'!C30+'alpha(t)'!$F$3</f>
        <v>2.4336897270341658E-2</v>
      </c>
      <c r="H30">
        <f>'Tree for rstar'!C30+'alpha(t)'!$G$3</f>
        <v>2.4825153104688222E-2</v>
      </c>
      <c r="I30">
        <f>'Tree for rstar'!C30+'alpha(t)'!$H$3</f>
        <v>2.5252358042835803E-2</v>
      </c>
      <c r="J30">
        <f>'Tree for rstar'!C30+'alpha(t)'!$I$3</f>
        <v>2.5620999024948337E-2</v>
      </c>
      <c r="K30">
        <f>'Tree for rstar'!C30+'alpha(t)'!$J$3</f>
        <v>2.5933509359011942E-2</v>
      </c>
      <c r="L30">
        <f>'Tree for rstar'!C30+'alpha(t)'!$K$3</f>
        <v>2.7071767051318366E-2</v>
      </c>
      <c r="M30">
        <f>'Tree for rstar'!C30+'alpha(t)'!$L$3</f>
        <v>2.6402286980343307E-2</v>
      </c>
      <c r="N30">
        <f>'Tree for rstar'!C30+'alpha(t)'!$M$3</f>
        <v>2.6556608257951319E-2</v>
      </c>
      <c r="O30">
        <f>'Tree for rstar'!C30+'alpha(t)'!$N$3</f>
        <v>2.6666483692030212E-2</v>
      </c>
      <c r="P30">
        <f>'Tree for rstar'!C30+'alpha(t)'!$O$3</f>
        <v>-1.9916955296459853E-2</v>
      </c>
      <c r="Q30">
        <f>'Tree for rstar'!C30+'alpha(t)'!$P$3</f>
        <v>-1.9916955296459853E-2</v>
      </c>
      <c r="R30">
        <f>'Tree for rstar'!C30+'alpha(t)'!$Q$3</f>
        <v>-1.9916955296459853E-2</v>
      </c>
      <c r="S30">
        <f>'Tree for rstar'!C30+'alpha(t)'!$R$3</f>
        <v>-1.9916955296459853E-2</v>
      </c>
      <c r="T30">
        <f>'Tree for rstar'!C30+'alpha(t)'!$S$3</f>
        <v>-1.9916955296459853E-2</v>
      </c>
      <c r="U30">
        <f>'Tree for rstar'!C30+'alpha(t)'!$T$3</f>
        <v>-1.9916955296459853E-2</v>
      </c>
      <c r="V30">
        <f>'Tree for rstar'!C30+'alpha(t)'!$U$3</f>
        <v>-1.9916955296459853E-2</v>
      </c>
      <c r="W30">
        <f>'Tree for rstar'!C30+'alpha(t)'!$V$3</f>
        <v>-1.9916955296459853E-2</v>
      </c>
      <c r="X30">
        <f>'Tree for rstar'!C30+'alpha(t)'!$W$3</f>
        <v>-1.9916955296459853E-2</v>
      </c>
      <c r="Y30">
        <f>'Tree for rstar'!C30+'alpha(t)'!$X$3</f>
        <v>-1.9916955296459853E-2</v>
      </c>
      <c r="Z30">
        <f>'Tree for rstar'!C30+'alpha(t)'!$Y$3</f>
        <v>-1.9916955296459853E-2</v>
      </c>
    </row>
    <row r="31" spans="2:26" x14ac:dyDescent="0.25">
      <c r="B31">
        <v>-5</v>
      </c>
      <c r="H31">
        <f>'Tree for rstar'!C31+'alpha(t)'!$G$3</f>
        <v>1.9845914280573258E-2</v>
      </c>
      <c r="I31">
        <f>'Tree for rstar'!C31+'alpha(t)'!$H$3</f>
        <v>2.0273119218720839E-2</v>
      </c>
      <c r="J31">
        <f>'Tree for rstar'!C31+'alpha(t)'!$I$3</f>
        <v>2.0641760200833373E-2</v>
      </c>
      <c r="K31">
        <f>'Tree for rstar'!C31+'alpha(t)'!$J$3</f>
        <v>2.0954270534896978E-2</v>
      </c>
      <c r="L31">
        <f>'Tree for rstar'!C31+'alpha(t)'!$K$3</f>
        <v>2.2092528227203402E-2</v>
      </c>
      <c r="M31">
        <f>'Tree for rstar'!C31+'alpha(t)'!$L$3</f>
        <v>2.1423048156228343E-2</v>
      </c>
      <c r="N31">
        <f>'Tree for rstar'!C31+'alpha(t)'!$M$3</f>
        <v>2.1577369433836355E-2</v>
      </c>
      <c r="O31">
        <f>'Tree for rstar'!C31+'alpha(t)'!$N$3</f>
        <v>2.1687244867915248E-2</v>
      </c>
      <c r="P31">
        <f>'Tree for rstar'!C31+'alpha(t)'!$O$3</f>
        <v>-2.4896194120574817E-2</v>
      </c>
      <c r="Q31">
        <f>'Tree for rstar'!C31+'alpha(t)'!$P$3</f>
        <v>-2.4896194120574817E-2</v>
      </c>
      <c r="R31">
        <f>'Tree for rstar'!C31+'alpha(t)'!$Q$3</f>
        <v>-2.4896194120574817E-2</v>
      </c>
      <c r="S31">
        <f>'Tree for rstar'!C31+'alpha(t)'!$R$3</f>
        <v>-2.4896194120574817E-2</v>
      </c>
      <c r="T31">
        <f>'Tree for rstar'!C31+'alpha(t)'!$S$3</f>
        <v>-2.4896194120574817E-2</v>
      </c>
      <c r="U31">
        <f>'Tree for rstar'!C31+'alpha(t)'!$T$3</f>
        <v>-2.4896194120574817E-2</v>
      </c>
      <c r="V31">
        <f>'Tree for rstar'!C31+'alpha(t)'!$U$3</f>
        <v>-2.4896194120574817E-2</v>
      </c>
      <c r="W31">
        <f>'Tree for rstar'!C31+'alpha(t)'!$V$3</f>
        <v>-2.4896194120574817E-2</v>
      </c>
      <c r="X31">
        <f>'Tree for rstar'!C31+'alpha(t)'!$W$3</f>
        <v>-2.4896194120574817E-2</v>
      </c>
      <c r="Y31">
        <f>'Tree for rstar'!C31+'alpha(t)'!$X$3</f>
        <v>-2.4896194120574817E-2</v>
      </c>
      <c r="Z31">
        <f>'Tree for rstar'!C31+'alpha(t)'!$Y$3</f>
        <v>-2.4896194120574817E-2</v>
      </c>
    </row>
    <row r="32" spans="2:26" x14ac:dyDescent="0.25">
      <c r="B32">
        <v>-6</v>
      </c>
      <c r="I32">
        <f>'Tree for rstar'!C32+'alpha(t)'!$H$3</f>
        <v>1.5293880394605879E-2</v>
      </c>
      <c r="J32">
        <f>'Tree for rstar'!C32+'alpha(t)'!$I$3</f>
        <v>1.5662521376718412E-2</v>
      </c>
      <c r="K32">
        <f>'Tree for rstar'!C32+'alpha(t)'!$J$3</f>
        <v>1.5975031710782017E-2</v>
      </c>
      <c r="L32">
        <f>'Tree for rstar'!C32+'alpha(t)'!$K$3</f>
        <v>1.7113289403088441E-2</v>
      </c>
      <c r="M32">
        <f>'Tree for rstar'!C32+'alpha(t)'!$L$3</f>
        <v>1.6443809332113382E-2</v>
      </c>
      <c r="N32">
        <f>'Tree for rstar'!C32+'alpha(t)'!$M$3</f>
        <v>1.6598130609721394E-2</v>
      </c>
      <c r="O32">
        <f>'Tree for rstar'!C32+'alpha(t)'!$N$3</f>
        <v>1.6708006043800287E-2</v>
      </c>
      <c r="P32">
        <f>'Tree for rstar'!C32+'alpha(t)'!$O$3</f>
        <v>-2.9875432944689778E-2</v>
      </c>
      <c r="Q32">
        <f>'Tree for rstar'!C32+'alpha(t)'!$P$3</f>
        <v>-2.9875432944689778E-2</v>
      </c>
      <c r="R32">
        <f>'Tree for rstar'!C32+'alpha(t)'!$Q$3</f>
        <v>-2.9875432944689778E-2</v>
      </c>
      <c r="S32">
        <f>'Tree for rstar'!C32+'alpha(t)'!$R$3</f>
        <v>-2.9875432944689778E-2</v>
      </c>
      <c r="T32">
        <f>'Tree for rstar'!C32+'alpha(t)'!$S$3</f>
        <v>-2.9875432944689778E-2</v>
      </c>
      <c r="U32">
        <f>'Tree for rstar'!C32+'alpha(t)'!$T$3</f>
        <v>-2.9875432944689778E-2</v>
      </c>
      <c r="V32">
        <f>'Tree for rstar'!C32+'alpha(t)'!$U$3</f>
        <v>-2.9875432944689778E-2</v>
      </c>
      <c r="W32">
        <f>'Tree for rstar'!C32+'alpha(t)'!$V$3</f>
        <v>-2.9875432944689778E-2</v>
      </c>
      <c r="X32">
        <f>'Tree for rstar'!C32+'alpha(t)'!$W$3</f>
        <v>-2.9875432944689778E-2</v>
      </c>
      <c r="Y32">
        <f>'Tree for rstar'!C32+'alpha(t)'!$X$3</f>
        <v>-2.9875432944689778E-2</v>
      </c>
      <c r="Z32">
        <f>'Tree for rstar'!C32+'alpha(t)'!$Y$3</f>
        <v>-2.9875432944689778E-2</v>
      </c>
    </row>
    <row r="33" spans="2:26" x14ac:dyDescent="0.25">
      <c r="B33">
        <v>-7</v>
      </c>
      <c r="J33">
        <f>'Tree for rstar'!C33+'alpha(t)'!$I$3</f>
        <v>1.0683282552603444E-2</v>
      </c>
      <c r="K33">
        <f>'Tree for rstar'!C33+'alpha(t)'!$J$3</f>
        <v>1.099579288666705E-2</v>
      </c>
      <c r="L33">
        <f>'Tree for rstar'!C33+'alpha(t)'!$K$3</f>
        <v>1.2134050578973474E-2</v>
      </c>
      <c r="M33">
        <f>'Tree for rstar'!C33+'alpha(t)'!$L$3</f>
        <v>1.1464570507998414E-2</v>
      </c>
      <c r="N33">
        <f>'Tree for rstar'!C33+'alpha(t)'!$M$3</f>
        <v>1.1618891785606426E-2</v>
      </c>
      <c r="O33">
        <f>'Tree for rstar'!C33+'alpha(t)'!$N$3</f>
        <v>1.172876721968532E-2</v>
      </c>
      <c r="P33">
        <f>'Tree for rstar'!C33+'alpha(t)'!$O$3</f>
        <v>-3.4854671768804746E-2</v>
      </c>
      <c r="Q33">
        <f>'Tree for rstar'!C33+'alpha(t)'!$P$3</f>
        <v>-3.4854671768804746E-2</v>
      </c>
      <c r="R33">
        <f>'Tree for rstar'!C33+'alpha(t)'!$Q$3</f>
        <v>-3.4854671768804746E-2</v>
      </c>
      <c r="S33">
        <f>'Tree for rstar'!C33+'alpha(t)'!$R$3</f>
        <v>-3.4854671768804746E-2</v>
      </c>
      <c r="T33">
        <f>'Tree for rstar'!C33+'alpha(t)'!$S$3</f>
        <v>-3.4854671768804746E-2</v>
      </c>
      <c r="U33">
        <f>'Tree for rstar'!C33+'alpha(t)'!$T$3</f>
        <v>-3.4854671768804746E-2</v>
      </c>
      <c r="V33">
        <f>'Tree for rstar'!C33+'alpha(t)'!$U$3</f>
        <v>-3.4854671768804746E-2</v>
      </c>
      <c r="W33">
        <f>'Tree for rstar'!C33+'alpha(t)'!$V$3</f>
        <v>-3.4854671768804746E-2</v>
      </c>
      <c r="X33">
        <f>'Tree for rstar'!C33+'alpha(t)'!$W$3</f>
        <v>-3.4854671768804746E-2</v>
      </c>
      <c r="Y33">
        <f>'Tree for rstar'!C33+'alpha(t)'!$X$3</f>
        <v>-3.4854671768804746E-2</v>
      </c>
      <c r="Z33">
        <f>'Tree for rstar'!C33+'alpha(t)'!$Y$3</f>
        <v>-3.4854671768804746E-2</v>
      </c>
    </row>
    <row r="34" spans="2:26" x14ac:dyDescent="0.25">
      <c r="B34">
        <v>-8</v>
      </c>
      <c r="K34">
        <f>'Tree for rstar'!C34+'alpha(t)'!$J$3</f>
        <v>6.0165540625520889E-3</v>
      </c>
      <c r="L34">
        <f>'Tree for rstar'!C34+'alpha(t)'!$K$3</f>
        <v>7.154811754858513E-3</v>
      </c>
      <c r="M34">
        <f>'Tree for rstar'!C34+'alpha(t)'!$L$3</f>
        <v>6.4853316838834538E-3</v>
      </c>
      <c r="N34">
        <f>'Tree for rstar'!C34+'alpha(t)'!$M$3</f>
        <v>6.6396529614914657E-3</v>
      </c>
      <c r="O34">
        <f>'Tree for rstar'!C34+'alpha(t)'!$N$3</f>
        <v>6.7495283955703589E-3</v>
      </c>
      <c r="P34">
        <f>'Tree for rstar'!C34+'alpha(t)'!$O$3</f>
        <v>-3.9833910592919707E-2</v>
      </c>
      <c r="Q34">
        <f>'Tree for rstar'!C34+'alpha(t)'!$P$3</f>
        <v>-3.9833910592919707E-2</v>
      </c>
      <c r="R34">
        <f>'Tree for rstar'!C34+'alpha(t)'!$Q$3</f>
        <v>-3.9833910592919707E-2</v>
      </c>
      <c r="S34">
        <f>'Tree for rstar'!C34+'alpha(t)'!$R$3</f>
        <v>-3.9833910592919707E-2</v>
      </c>
      <c r="T34">
        <f>'Tree for rstar'!C34+'alpha(t)'!$S$3</f>
        <v>-3.9833910592919707E-2</v>
      </c>
      <c r="U34">
        <f>'Tree for rstar'!C34+'alpha(t)'!$T$3</f>
        <v>-3.9833910592919707E-2</v>
      </c>
      <c r="V34">
        <f>'Tree for rstar'!C34+'alpha(t)'!$U$3</f>
        <v>-3.9833910592919707E-2</v>
      </c>
      <c r="W34">
        <f>'Tree for rstar'!C34+'alpha(t)'!$V$3</f>
        <v>-3.9833910592919707E-2</v>
      </c>
      <c r="X34">
        <f>'Tree for rstar'!C34+'alpha(t)'!$W$3</f>
        <v>-3.9833910592919707E-2</v>
      </c>
      <c r="Y34">
        <f>'Tree for rstar'!C34+'alpha(t)'!$X$3</f>
        <v>-3.9833910592919707E-2</v>
      </c>
      <c r="Z34">
        <f>'Tree for rstar'!C34+'alpha(t)'!$Y$3</f>
        <v>-3.9833910592919707E-2</v>
      </c>
    </row>
    <row r="35" spans="2:26" x14ac:dyDescent="0.25">
      <c r="B35">
        <v>-9</v>
      </c>
      <c r="L35">
        <f>'Tree for rstar'!C35+'alpha(t)'!$K$3</f>
        <v>2.1755729307435523E-3</v>
      </c>
      <c r="M35">
        <f>'Tree for rstar'!C35+'alpha(t)'!$L$3</f>
        <v>1.5060928597684931E-3</v>
      </c>
      <c r="N35">
        <f>'Tree for rstar'!C35+'alpha(t)'!$M$3</f>
        <v>1.660414137376505E-3</v>
      </c>
      <c r="O35" s="5">
        <f>'Tree for rstar'!C35+'alpha(t)'!$N$3</f>
        <v>1.7702895714553982E-3</v>
      </c>
      <c r="P35">
        <f>'Tree for rstar'!C35+'alpha(t)'!$O$3</f>
        <v>-4.4813149417034667E-2</v>
      </c>
      <c r="Q35">
        <f>'Tree for rstar'!C35+'alpha(t)'!$P$3</f>
        <v>-4.4813149417034667E-2</v>
      </c>
      <c r="R35">
        <f>'Tree for rstar'!C35+'alpha(t)'!$Q$3</f>
        <v>-4.4813149417034667E-2</v>
      </c>
      <c r="S35">
        <f>'Tree for rstar'!C35+'alpha(t)'!$R$3</f>
        <v>-4.4813149417034667E-2</v>
      </c>
      <c r="T35">
        <f>'Tree for rstar'!C35+'alpha(t)'!$S$3</f>
        <v>-4.4813149417034667E-2</v>
      </c>
      <c r="U35">
        <f>'Tree for rstar'!C35+'alpha(t)'!$T$3</f>
        <v>-4.4813149417034667E-2</v>
      </c>
      <c r="V35">
        <f>'Tree for rstar'!C35+'alpha(t)'!$U$3</f>
        <v>-4.4813149417034667E-2</v>
      </c>
      <c r="W35">
        <f>'Tree for rstar'!C35+'alpha(t)'!$V$3</f>
        <v>-4.4813149417034667E-2</v>
      </c>
      <c r="X35">
        <f>'Tree for rstar'!C35+'alpha(t)'!$W$3</f>
        <v>-4.4813149417034667E-2</v>
      </c>
      <c r="Y35">
        <f>'Tree for rstar'!C35+'alpha(t)'!$X$3</f>
        <v>-4.4813149417034667E-2</v>
      </c>
      <c r="Z35">
        <f>'Tree for rstar'!C35+'alpha(t)'!$Y$3</f>
        <v>-4.4813149417034667E-2</v>
      </c>
    </row>
    <row r="36" spans="2:26" x14ac:dyDescent="0.25">
      <c r="B36">
        <v>-10</v>
      </c>
      <c r="M36">
        <f>MAX('Tree for rstar'!C36+'alpha(t)'!$L$3,0)</f>
        <v>0</v>
      </c>
      <c r="N36">
        <f>MAX('Tree for rstar'!C36+'alpha(t)'!$M$3,0)</f>
        <v>0</v>
      </c>
      <c r="O36">
        <f>MAX('Tree for rstar'!C36+'alpha(t)'!$N$3,0)</f>
        <v>0</v>
      </c>
      <c r="P36">
        <f>'Tree for rstar'!C36+'alpha(t)'!$O$3</f>
        <v>-4.9792388241149635E-2</v>
      </c>
      <c r="Q36">
        <f>'Tree for rstar'!C36+'alpha(t)'!$P$3</f>
        <v>-4.9792388241149635E-2</v>
      </c>
      <c r="R36">
        <f>'Tree for rstar'!C36+'alpha(t)'!$Q$3</f>
        <v>-4.9792388241149635E-2</v>
      </c>
      <c r="S36">
        <f>'Tree for rstar'!C36+'alpha(t)'!$R$3</f>
        <v>-4.9792388241149635E-2</v>
      </c>
      <c r="T36">
        <f>'Tree for rstar'!C36+'alpha(t)'!$S$3</f>
        <v>-4.9792388241149635E-2</v>
      </c>
      <c r="U36">
        <f>'Tree for rstar'!C36+'alpha(t)'!$T$3</f>
        <v>-4.9792388241149635E-2</v>
      </c>
      <c r="V36">
        <f>'Tree for rstar'!C36+'alpha(t)'!$U$3</f>
        <v>-4.9792388241149635E-2</v>
      </c>
      <c r="W36">
        <f>'Tree for rstar'!C36+'alpha(t)'!$V$3</f>
        <v>-4.9792388241149635E-2</v>
      </c>
      <c r="X36">
        <f>'Tree for rstar'!C36+'alpha(t)'!$W$3</f>
        <v>-4.9792388241149635E-2</v>
      </c>
      <c r="Y36">
        <f>'Tree for rstar'!C36+'alpha(t)'!$X$3</f>
        <v>-4.9792388241149635E-2</v>
      </c>
      <c r="Z36">
        <f>'Tree for rstar'!C36+'alpha(t)'!$Y$3</f>
        <v>-4.9792388241149635E-2</v>
      </c>
    </row>
    <row r="37" spans="2:26" x14ac:dyDescent="0.25">
      <c r="B37">
        <v>-11</v>
      </c>
      <c r="N37">
        <f>MAX('Tree for rstar'!C37+'alpha(t)'!$M$3,0)</f>
        <v>0</v>
      </c>
      <c r="O37">
        <f>MAX('Tree for rstar'!C37+'alpha(t)'!$N$3,0)</f>
        <v>0</v>
      </c>
      <c r="P37">
        <f>'Tree for rstar'!C37+'alpha(t)'!$O$3</f>
        <v>-5.4771627065264596E-2</v>
      </c>
      <c r="Q37">
        <f>'Tree for rstar'!C37+'alpha(t)'!$P$3</f>
        <v>-5.4771627065264596E-2</v>
      </c>
      <c r="R37">
        <f>'Tree for rstar'!C37+'alpha(t)'!$Q$3</f>
        <v>-5.4771627065264596E-2</v>
      </c>
      <c r="S37">
        <f>'Tree for rstar'!C37+'alpha(t)'!$R$3</f>
        <v>-5.4771627065264596E-2</v>
      </c>
      <c r="T37">
        <f>'Tree for rstar'!C37+'alpha(t)'!$S$3</f>
        <v>-5.4771627065264596E-2</v>
      </c>
      <c r="U37">
        <f>'Tree for rstar'!C37+'alpha(t)'!$T$3</f>
        <v>-5.4771627065264596E-2</v>
      </c>
      <c r="V37">
        <f>'Tree for rstar'!C37+'alpha(t)'!$U$3</f>
        <v>-5.4771627065264596E-2</v>
      </c>
      <c r="W37">
        <f>'Tree for rstar'!C37+'alpha(t)'!$V$3</f>
        <v>-5.4771627065264596E-2</v>
      </c>
      <c r="X37">
        <f>'Tree for rstar'!C37+'alpha(t)'!$W$3</f>
        <v>-5.4771627065264596E-2</v>
      </c>
      <c r="Y37">
        <f>'Tree for rstar'!C37+'alpha(t)'!$X$3</f>
        <v>-5.4771627065264596E-2</v>
      </c>
      <c r="Z37">
        <f>'Tree for rstar'!C37+'alpha(t)'!$Y$3</f>
        <v>-5.4771627065264596E-2</v>
      </c>
    </row>
    <row r="38" spans="2:26" x14ac:dyDescent="0.25">
      <c r="B38">
        <v>-12</v>
      </c>
      <c r="O38">
        <f>MAX('Tree for rstar'!C38+'alpha(t)'!$N$3,0)</f>
        <v>0</v>
      </c>
      <c r="P38">
        <f>'Tree for rstar'!C38+'alpha(t)'!$O$3</f>
        <v>-5.9750865889379556E-2</v>
      </c>
      <c r="Q38">
        <f>'Tree for rstar'!C38+'alpha(t)'!$P$3</f>
        <v>-5.9750865889379556E-2</v>
      </c>
      <c r="R38">
        <f>'Tree for rstar'!C38+'alpha(t)'!$Q$3</f>
        <v>-5.9750865889379556E-2</v>
      </c>
      <c r="S38">
        <f>'Tree for rstar'!C38+'alpha(t)'!$R$3</f>
        <v>-5.9750865889379556E-2</v>
      </c>
      <c r="T38">
        <f>'Tree for rstar'!C38+'alpha(t)'!$S$3</f>
        <v>-5.9750865889379556E-2</v>
      </c>
      <c r="U38">
        <f>'Tree for rstar'!C38+'alpha(t)'!$T$3</f>
        <v>-5.9750865889379556E-2</v>
      </c>
      <c r="V38">
        <f>'Tree for rstar'!C38+'alpha(t)'!$U$3</f>
        <v>-5.9750865889379556E-2</v>
      </c>
      <c r="W38">
        <f>'Tree for rstar'!C38+'alpha(t)'!$V$3</f>
        <v>-5.9750865889379556E-2</v>
      </c>
      <c r="X38">
        <f>'Tree for rstar'!C38+'alpha(t)'!$W$3</f>
        <v>-5.9750865889379556E-2</v>
      </c>
      <c r="Y38">
        <f>'Tree for rstar'!C38+'alpha(t)'!$X$3</f>
        <v>-5.9750865889379556E-2</v>
      </c>
      <c r="Z38">
        <f>'Tree for rstar'!C38+'alpha(t)'!$Y$3</f>
        <v>-5.9750865889379556E-2</v>
      </c>
    </row>
    <row r="39" spans="2:26" x14ac:dyDescent="0.25">
      <c r="B39">
        <v>-13</v>
      </c>
      <c r="P39">
        <f>'Tree for rstar'!C39+'alpha(t)'!$O$3</f>
        <v>-6.4730104713494524E-2</v>
      </c>
      <c r="Q39">
        <f>'Tree for rstar'!C39+'alpha(t)'!$P$3</f>
        <v>-6.4730104713494524E-2</v>
      </c>
      <c r="R39">
        <f>'Tree for rstar'!C39+'alpha(t)'!$Q$3</f>
        <v>-6.4730104713494524E-2</v>
      </c>
      <c r="S39">
        <f>'Tree for rstar'!C39+'alpha(t)'!$R$3</f>
        <v>-6.4730104713494524E-2</v>
      </c>
      <c r="T39">
        <f>'Tree for rstar'!C39+'alpha(t)'!$S$3</f>
        <v>-6.4730104713494524E-2</v>
      </c>
      <c r="U39">
        <f>'Tree for rstar'!C39+'alpha(t)'!$T$3</f>
        <v>-6.4730104713494524E-2</v>
      </c>
      <c r="V39">
        <f>'Tree for rstar'!C39+'alpha(t)'!$U$3</f>
        <v>-6.4730104713494524E-2</v>
      </c>
      <c r="W39">
        <f>'Tree for rstar'!C39+'alpha(t)'!$V$3</f>
        <v>-6.4730104713494524E-2</v>
      </c>
      <c r="X39">
        <f>'Tree for rstar'!C39+'alpha(t)'!$W$3</f>
        <v>-6.4730104713494524E-2</v>
      </c>
      <c r="Y39">
        <f>'Tree for rstar'!C39+'alpha(t)'!$X$3</f>
        <v>-6.4730104713494524E-2</v>
      </c>
      <c r="Z39">
        <f>'Tree for rstar'!C39+'alpha(t)'!$Y$3</f>
        <v>-6.4730104713494524E-2</v>
      </c>
    </row>
    <row r="40" spans="2:26" x14ac:dyDescent="0.25">
      <c r="B40">
        <v>-14</v>
      </c>
      <c r="Q40">
        <f>'Tree for rstar'!C40+'alpha(t)'!$P$3</f>
        <v>-6.9709343537609492E-2</v>
      </c>
      <c r="R40">
        <f>'Tree for rstar'!C40+'alpha(t)'!$Q$3</f>
        <v>-6.9709343537609492E-2</v>
      </c>
      <c r="S40">
        <f>'Tree for rstar'!C40+'alpha(t)'!$R$3</f>
        <v>-6.9709343537609492E-2</v>
      </c>
      <c r="T40">
        <f>'Tree for rstar'!C40+'alpha(t)'!$S$3</f>
        <v>-6.9709343537609492E-2</v>
      </c>
      <c r="U40">
        <f>'Tree for rstar'!C40+'alpha(t)'!$T$3</f>
        <v>-6.9709343537609492E-2</v>
      </c>
      <c r="V40">
        <f>'Tree for rstar'!C40+'alpha(t)'!$U$3</f>
        <v>-6.9709343537609492E-2</v>
      </c>
      <c r="W40">
        <f>'Tree for rstar'!C40+'alpha(t)'!$V$3</f>
        <v>-6.9709343537609492E-2</v>
      </c>
      <c r="X40">
        <f>'Tree for rstar'!C40+'alpha(t)'!$W$3</f>
        <v>-6.9709343537609492E-2</v>
      </c>
      <c r="Y40">
        <f>'Tree for rstar'!C40+'alpha(t)'!$X$3</f>
        <v>-6.9709343537609492E-2</v>
      </c>
      <c r="Z40">
        <f>'Tree for rstar'!C40+'alpha(t)'!$Y$3</f>
        <v>-6.9709343537609492E-2</v>
      </c>
    </row>
    <row r="41" spans="2:26" x14ac:dyDescent="0.25">
      <c r="B41">
        <v>-15</v>
      </c>
      <c r="R41">
        <f>'Tree for rstar'!C41+'alpha(t)'!$Q$3</f>
        <v>-7.4688582361724445E-2</v>
      </c>
      <c r="S41">
        <f>'Tree for rstar'!C41+'alpha(t)'!$R$3</f>
        <v>-7.4688582361724445E-2</v>
      </c>
      <c r="T41">
        <f>'Tree for rstar'!C41+'alpha(t)'!$S$3</f>
        <v>-7.4688582361724445E-2</v>
      </c>
      <c r="U41">
        <f>'Tree for rstar'!C41+'alpha(t)'!$T$3</f>
        <v>-7.4688582361724445E-2</v>
      </c>
      <c r="V41">
        <f>'Tree for rstar'!C41+'alpha(t)'!$U$3</f>
        <v>-7.4688582361724445E-2</v>
      </c>
      <c r="W41">
        <f>'Tree for rstar'!C41+'alpha(t)'!$V$3</f>
        <v>-7.4688582361724445E-2</v>
      </c>
      <c r="X41">
        <f>'Tree for rstar'!C41+'alpha(t)'!$W$3</f>
        <v>-7.4688582361724445E-2</v>
      </c>
      <c r="Y41">
        <f>'Tree for rstar'!C41+'alpha(t)'!$X$3</f>
        <v>-7.4688582361724445E-2</v>
      </c>
      <c r="Z41">
        <f>'Tree for rstar'!C41+'alpha(t)'!$Y$3</f>
        <v>-7.4688582361724445E-2</v>
      </c>
    </row>
    <row r="42" spans="2:26" x14ac:dyDescent="0.25">
      <c r="B42">
        <v>-16</v>
      </c>
      <c r="S42">
        <f>'Tree for rstar'!C42+'alpha(t)'!$R$3</f>
        <v>-7.9667821185839413E-2</v>
      </c>
      <c r="T42">
        <f>'Tree for rstar'!C42+'alpha(t)'!$S$3</f>
        <v>-7.9667821185839413E-2</v>
      </c>
      <c r="U42">
        <f>'Tree for rstar'!C42+'alpha(t)'!$T$3</f>
        <v>-7.9667821185839413E-2</v>
      </c>
      <c r="V42">
        <f>'Tree for rstar'!C42+'alpha(t)'!$U$3</f>
        <v>-7.9667821185839413E-2</v>
      </c>
      <c r="W42">
        <f>'Tree for rstar'!C42+'alpha(t)'!$V$3</f>
        <v>-7.9667821185839413E-2</v>
      </c>
      <c r="X42">
        <f>'Tree for rstar'!C42+'alpha(t)'!$W$3</f>
        <v>-7.9667821185839413E-2</v>
      </c>
      <c r="Y42">
        <f>'Tree for rstar'!C42+'alpha(t)'!$X$3</f>
        <v>-7.9667821185839413E-2</v>
      </c>
      <c r="Z42">
        <f>'Tree for rstar'!C42+'alpha(t)'!$Y$3</f>
        <v>-7.9667821185839413E-2</v>
      </c>
    </row>
    <row r="43" spans="2:26" x14ac:dyDescent="0.25">
      <c r="B43">
        <v>-17</v>
      </c>
      <c r="T43">
        <f>'Tree for rstar'!C43+'alpha(t)'!$S$3</f>
        <v>-8.4647060009954381E-2</v>
      </c>
      <c r="U43">
        <f>'Tree for rstar'!C43+'alpha(t)'!$T$3</f>
        <v>-8.4647060009954381E-2</v>
      </c>
      <c r="V43">
        <f>'Tree for rstar'!C43+'alpha(t)'!$U$3</f>
        <v>-8.4647060009954381E-2</v>
      </c>
      <c r="W43">
        <f>'Tree for rstar'!C43+'alpha(t)'!$V$3</f>
        <v>-8.4647060009954381E-2</v>
      </c>
      <c r="X43">
        <f>'Tree for rstar'!C43+'alpha(t)'!$W$3</f>
        <v>-8.4647060009954381E-2</v>
      </c>
      <c r="Y43">
        <f>'Tree for rstar'!C43+'alpha(t)'!$X$3</f>
        <v>-8.4647060009954381E-2</v>
      </c>
      <c r="Z43">
        <f>'Tree for rstar'!C43+'alpha(t)'!$Y$3</f>
        <v>-8.4647060009954381E-2</v>
      </c>
    </row>
    <row r="44" spans="2:26" x14ac:dyDescent="0.25">
      <c r="B44">
        <v>-18</v>
      </c>
      <c r="U44">
        <f>'Tree for rstar'!C44+'alpha(t)'!$T$3</f>
        <v>-8.9626298834069335E-2</v>
      </c>
      <c r="V44">
        <f>'Tree for rstar'!C44+'alpha(t)'!$U$3</f>
        <v>-8.9626298834069335E-2</v>
      </c>
      <c r="W44">
        <f>'Tree for rstar'!C44+'alpha(t)'!$V$3</f>
        <v>-8.9626298834069335E-2</v>
      </c>
      <c r="X44">
        <f>'Tree for rstar'!C44+'alpha(t)'!$W$3</f>
        <v>-8.9626298834069335E-2</v>
      </c>
      <c r="Y44">
        <f>'Tree for rstar'!C44+'alpha(t)'!$X$3</f>
        <v>-8.9626298834069335E-2</v>
      </c>
      <c r="Z44">
        <f>'Tree for rstar'!C44+'alpha(t)'!$Y$3</f>
        <v>-8.9626298834069335E-2</v>
      </c>
    </row>
    <row r="45" spans="2:26" x14ac:dyDescent="0.25">
      <c r="B45">
        <v>-19</v>
      </c>
      <c r="V45">
        <f>'Tree for rstar'!C45+'alpha(t)'!$U$3</f>
        <v>-9.4605537658184302E-2</v>
      </c>
      <c r="W45">
        <f>'Tree for rstar'!C45+'alpha(t)'!$V$3</f>
        <v>-9.4605537658184302E-2</v>
      </c>
      <c r="X45">
        <f>'Tree for rstar'!C45+'alpha(t)'!$W$3</f>
        <v>-9.4605537658184302E-2</v>
      </c>
      <c r="Y45">
        <f>'Tree for rstar'!C45+'alpha(t)'!$X$3</f>
        <v>-9.4605537658184302E-2</v>
      </c>
      <c r="Z45">
        <f>'Tree for rstar'!C45+'alpha(t)'!$Y$3</f>
        <v>-9.4605537658184302E-2</v>
      </c>
    </row>
    <row r="46" spans="2:26" x14ac:dyDescent="0.25">
      <c r="B46">
        <v>-20</v>
      </c>
      <c r="W46">
        <f>'Tree for rstar'!C46+'alpha(t)'!$V$3</f>
        <v>-9.958477648229927E-2</v>
      </c>
      <c r="X46">
        <f>'Tree for rstar'!C46+'alpha(t)'!$W$3</f>
        <v>-9.958477648229927E-2</v>
      </c>
      <c r="Y46">
        <f>'Tree for rstar'!C46+'alpha(t)'!$X$3</f>
        <v>-9.958477648229927E-2</v>
      </c>
      <c r="Z46">
        <f>'Tree for rstar'!C46+'alpha(t)'!$Y$3</f>
        <v>-9.958477648229927E-2</v>
      </c>
    </row>
    <row r="47" spans="2:26" x14ac:dyDescent="0.25">
      <c r="B47">
        <v>-21</v>
      </c>
      <c r="X47">
        <f>'Tree for rstar'!C47+'alpha(t)'!$W$3</f>
        <v>-0.10456401530641422</v>
      </c>
      <c r="Y47">
        <f>'Tree for rstar'!C47+'alpha(t)'!$X$3</f>
        <v>-0.10456401530641422</v>
      </c>
      <c r="Z47">
        <f>'Tree for rstar'!C47+'alpha(t)'!$Y$3</f>
        <v>-0.10456401530641422</v>
      </c>
    </row>
    <row r="48" spans="2:26" x14ac:dyDescent="0.25">
      <c r="B48">
        <v>-22</v>
      </c>
      <c r="Y48">
        <f>'Tree for rstar'!C48+'alpha(t)'!$X$3</f>
        <v>-0.10954325413052919</v>
      </c>
      <c r="Z48">
        <f>'Tree for rstar'!C48+'alpha(t)'!$Y$3</f>
        <v>-0.10954325413052919</v>
      </c>
    </row>
    <row r="49" spans="2:26" x14ac:dyDescent="0.25">
      <c r="B49">
        <v>-23</v>
      </c>
      <c r="Z49">
        <f>'Tree for rstar'!C49+'alpha(t)'!$Y$3</f>
        <v>-0.11452249295464416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FCD5-680E-41DE-B722-90B1000A758E}">
  <dimension ref="B2:O49"/>
  <sheetViews>
    <sheetView topLeftCell="A7" workbookViewId="0">
      <selection activeCell="R27" sqref="R27"/>
    </sheetView>
  </sheetViews>
  <sheetFormatPr defaultRowHeight="15" x14ac:dyDescent="0.25"/>
  <cols>
    <col min="8" max="8" width="12.42578125" customWidth="1"/>
    <col min="9" max="15" width="12" bestFit="1" customWidth="1"/>
  </cols>
  <sheetData>
    <row r="2" spans="2:15" x14ac:dyDescent="0.25">
      <c r="B2" t="s">
        <v>13</v>
      </c>
    </row>
    <row r="3" spans="2:15" x14ac:dyDescent="0.25">
      <c r="B3">
        <v>23</v>
      </c>
    </row>
    <row r="4" spans="2:15" x14ac:dyDescent="0.25">
      <c r="B4">
        <v>22</v>
      </c>
    </row>
    <row r="5" spans="2:15" x14ac:dyDescent="0.25">
      <c r="B5">
        <v>21</v>
      </c>
    </row>
    <row r="6" spans="2:15" x14ac:dyDescent="0.25">
      <c r="B6">
        <v>20</v>
      </c>
    </row>
    <row r="7" spans="2:15" x14ac:dyDescent="0.25">
      <c r="B7">
        <v>19</v>
      </c>
    </row>
    <row r="8" spans="2:15" x14ac:dyDescent="0.25">
      <c r="B8">
        <v>18</v>
      </c>
    </row>
    <row r="9" spans="2:15" x14ac:dyDescent="0.25">
      <c r="B9">
        <v>17</v>
      </c>
    </row>
    <row r="10" spans="2:15" x14ac:dyDescent="0.25">
      <c r="B10">
        <v>16</v>
      </c>
    </row>
    <row r="11" spans="2:15" x14ac:dyDescent="0.25">
      <c r="B11">
        <v>15</v>
      </c>
    </row>
    <row r="12" spans="2:15" x14ac:dyDescent="0.25">
      <c r="B12">
        <v>14</v>
      </c>
    </row>
    <row r="13" spans="2:15" x14ac:dyDescent="0.25">
      <c r="B13">
        <v>13</v>
      </c>
    </row>
    <row r="14" spans="2:15" x14ac:dyDescent="0.25">
      <c r="B14">
        <v>12</v>
      </c>
      <c r="O14">
        <f>N15*'Tree for rstar'!D15*'one period discount factor'!N15</f>
        <v>7.8488424199560774E-11</v>
      </c>
    </row>
    <row r="15" spans="2:15" x14ac:dyDescent="0.25">
      <c r="B15">
        <v>11</v>
      </c>
      <c r="N15">
        <f>M16*'Tree for rstar'!D16*'one period discount factor'!M16</f>
        <v>6.322648454793913E-10</v>
      </c>
      <c r="O15">
        <f>((N15*'Tree for rstar'!E15*'one period discount factor'!N15)+('Tree for Q'!N16*'Tree for rstar'!D16*'one period discount factor'!N16))</f>
        <v>5.0067100916420306E-9</v>
      </c>
    </row>
    <row r="16" spans="2:15" x14ac:dyDescent="0.25">
      <c r="B16">
        <v>10</v>
      </c>
      <c r="M16">
        <f>L17*'Tree for rstar'!D17*'one period discount factor'!L17</f>
        <v>4.9554209373766768E-9</v>
      </c>
      <c r="N16">
        <f>((M16*'Tree for rstar'!E16*'one period discount factor'!M16)+('Tree for Q'!M17*'Tree for rstar'!D17*'one period discount factor'!M17))</f>
        <v>3.6006000151549419E-8</v>
      </c>
      <c r="O16">
        <f>((N15*'Tree for rstar'!F15*'one period discount factor'!N15)+('Tree for Q'!N16*'Tree for rstar'!E16*'one period discount factor'!N16)+('Tree for Q'!N17*'Tree for rstar'!D17*'one period discount factor'!N17))</f>
        <v>1.4429858182045854E-7</v>
      </c>
    </row>
    <row r="17" spans="2:15" x14ac:dyDescent="0.25">
      <c r="B17">
        <v>9</v>
      </c>
      <c r="L17">
        <f>K18*'Tree for rstar'!D18*'one period discount factor'!K18</f>
        <v>3.7797391048057155E-8</v>
      </c>
      <c r="M17">
        <f>((L17*'Tree for rstar'!E17*'one period discount factor'!L17)+('Tree for Q'!L18*'Tree for rstar'!D18*'one period discount factor'!L18))</f>
        <v>2.4988221024393234E-7</v>
      </c>
      <c r="N17">
        <f>((M16*'Tree for rstar'!F16*'one period discount factor'!M16)+('Tree for Q'!M17*'Tree for rstar'!E17*'one period discount factor'!M17)+('Tree for Q'!M18*'Tree for rstar'!D18*'one period discount factor'!M18))</f>
        <v>9.198093985023968E-7</v>
      </c>
      <c r="O17">
        <f>((N16*'Tree for rstar'!F16*'one period discount factor'!N16)+('Tree for Q'!N17*'Tree for rstar'!E17*'one period discount factor'!N17)+('Tree for Q'!N18*'Tree for rstar'!D18*'one period discount factor'!N18))</f>
        <v>2.4928998655686743E-6</v>
      </c>
    </row>
    <row r="18" spans="2:15" x14ac:dyDescent="0.25">
      <c r="B18">
        <v>8</v>
      </c>
      <c r="K18">
        <f>J19*'Tree for rstar'!D19*'one period discount factor'!J19</f>
        <v>2.8058276839700924E-7</v>
      </c>
      <c r="L18">
        <f>((K18*'Tree for rstar'!E18*'one period discount factor'!K18)+('Tree for Q'!K19*'Tree for rstar'!D19*'one period discount factor'!K19))</f>
        <v>1.6710419592804628E-6</v>
      </c>
      <c r="M18">
        <f>((L17*'Tree for rstar'!F17*'one period discount factor'!L17)+('Tree for Q'!L18*'Tree for rstar'!E18*'one period discount factor'!L18)+('Tree for Q'!L19*'Tree for rstar'!D19*'one period discount factor'!L19))</f>
        <v>5.6035374248198347E-6</v>
      </c>
      <c r="N18">
        <f>((M17*'Tree for rstar'!F17*'one period discount factor'!M17)+('Tree for Q'!M18*'Tree for rstar'!E18*'one period discount factor'!M18)+('Tree for Q'!M19*'Tree for rstar'!D19*'one period discount factor'!M19))</f>
        <v>1.3970515427152902E-5</v>
      </c>
      <c r="O18">
        <f>((N17*'Tree for rstar'!F17*'one period discount factor'!N17)+('Tree for Q'!N18*'Tree for rstar'!E18*'one period discount factor'!N18)+('Tree for Q'!N19*'Tree for rstar'!D19*'one period discount factor'!N19))</f>
        <v>2.8870787763294131E-5</v>
      </c>
    </row>
    <row r="19" spans="2:15" x14ac:dyDescent="0.25">
      <c r="B19">
        <v>7</v>
      </c>
      <c r="J19">
        <f>I20*'Tree for rstar'!D20*'one period discount factor'!I20</f>
        <v>2.0276499388567984E-6</v>
      </c>
      <c r="K19">
        <f>((J19*'Tree for rstar'!E19*'one period discount factor'!I20)+('Tree for Q'!J20*'Tree for rstar'!D20*'one period discount factor'!I21))</f>
        <v>1.0742899601004378E-5</v>
      </c>
      <c r="L19">
        <f>((K18*'Tree for rstar'!F18*'one period discount factor'!J19)+('Tree for Q'!K19*'Tree for rstar'!E19*'one period discount factor'!K19)+('Tree for Q'!K20*'Tree for rstar'!D20*'one period discount factor'!K20))</f>
        <v>3.2502489790907127E-5</v>
      </c>
      <c r="M19">
        <f>((L18*'Tree for rstar'!F18*'one period discount factor'!L18)+('Tree for Q'!L19*'Tree for rstar'!E19*'one period discount factor'!L19)+('Tree for Q'!L20*'Tree for rstar'!D20*'one period discount factor'!L20))</f>
        <v>7.396716369986755E-5</v>
      </c>
      <c r="N19">
        <f>((M18*'Tree for rstar'!F18*'one period discount factor'!M18)+('Tree for Q'!M19*'Tree for rstar'!E19*'one period discount factor'!M19)+('Tree for Q'!M20*'Tree for rstar'!D20*'one period discount factor'!M20))</f>
        <v>1.4090168769685242E-4</v>
      </c>
      <c r="O19">
        <f>((N18*'Tree for rstar'!F18*'one period discount factor'!N18)+('Tree for Q'!N19*'Tree for rstar'!E19*'one period discount factor'!N19)+('Tree for Q'!N20*'Tree for rstar'!D20*'one period discount factor'!N20))</f>
        <v>2.3746953919916733E-4</v>
      </c>
    </row>
    <row r="20" spans="2:15" x14ac:dyDescent="0.25">
      <c r="B20">
        <v>6</v>
      </c>
      <c r="I20">
        <f>H21*'Tree for rstar'!D21*'one period discount factor'!H21</f>
        <v>1.4267306478430505E-5</v>
      </c>
      <c r="J20">
        <f>((I20*'Tree for rstar'!E20*'one period discount factor'!I20)+('Tree for Q'!I21*'Tree for rstar'!D21*'one period discount factor'!I21))</f>
        <v>6.6159223671220015E-5</v>
      </c>
      <c r="K20">
        <f>((J19*'Tree for rstar'!F19*'one period discount factor'!J19)+('Tree for Q'!J20*'Tree for rstar'!E20*'one period discount factor'!J20)+('Tree for Q'!J21*'Tree for rstar'!D21*'one period discount factor'!J21))</f>
        <v>1.7851069669961992E-4</v>
      </c>
      <c r="L20">
        <f>((K19*'Tree for rstar'!F19*'one period discount factor'!J20)+('Tree for Q'!K20*'Tree for rstar'!E20*'one period discount factor'!K20)+('Tree for Q'!K21*'Tree for rstar'!D21*'one period discount factor'!K21))</f>
        <v>3.6749404402580286E-4</v>
      </c>
      <c r="M20">
        <f>((L19*'Tree for rstar'!F19*'one period discount factor'!L19)+('Tree for Q'!L20*'Tree for rstar'!E20*'one period discount factor'!L20)+('Tree for Q'!L21*'Tree for rstar'!D21*'one period discount factor'!L21))</f>
        <v>6.4069826743578932E-4</v>
      </c>
      <c r="N20">
        <f>((M19*'Tree for rstar'!F19*'one period discount factor'!M19)+('Tree for Q'!M20*'Tree for rstar'!E20*'one period discount factor'!M20)+('Tree for Q'!M21*'Tree for rstar'!D21*'one period discount factor'!M21))</f>
        <v>9.9814165025525212E-4</v>
      </c>
      <c r="O20">
        <f>((N19*'Tree for rstar'!F19*'one period discount factor'!N19)+('Tree for Q'!N20*'Tree for rstar'!E20*'one period discount factor'!N20)+('Tree for Q'!N21*'Tree for rstar'!D21*'one period discount factor'!N21))</f>
        <v>1.4340361810351459E-3</v>
      </c>
    </row>
    <row r="21" spans="2:15" x14ac:dyDescent="0.25">
      <c r="B21">
        <v>5</v>
      </c>
      <c r="H21">
        <f>G22*'Tree for rstar'!D22*'one period discount factor'!G22</f>
        <v>9.7767197716779229E-5</v>
      </c>
      <c r="I21">
        <f>((H21*'Tree for rstar'!E21*'one period discount factor'!H21)+('Tree for Q'!H22*'Tree for rstar'!D22*'one period discount factor'!H22))</f>
        <v>3.8884123162769447E-4</v>
      </c>
      <c r="J21">
        <f>((I20*'Tree for rstar'!F20*'one period discount factor'!I20)+('Tree for Q'!I21*'Tree for rstar'!E21*'one period discount factor'!I21)+('Tree for Q'!I22*'Tree for rstar'!D22*'one period discount factor'!I22))</f>
        <v>9.2135873109658426E-4</v>
      </c>
      <c r="K21">
        <f>((J20*'Tree for rstar'!F20*'one period discount factor'!J20)+('Tree for Q'!J21*'Tree for rstar'!E21*'one period discount factor'!J21)+('Tree for Q'!J22*'Tree for rstar'!D22*'one period discount factor'!J22))</f>
        <v>1.6966245880816724E-3</v>
      </c>
      <c r="L21">
        <f>((K20*'Tree for rstar'!F20*'one period discount factor'!J21)+('Tree for Q'!K21*'Tree for rstar'!E21*'one period discount factor'!K21)+('Tree for Q'!K22*'Tree for rstar'!D22*'one period discount factor'!K22))</f>
        <v>2.6853215608453398E-3</v>
      </c>
      <c r="M21">
        <f>((L20*'Tree for rstar'!F20*'one period discount factor'!L20)+('Tree for Q'!L21*'Tree for rstar'!E21*'one period discount factor'!L21)+('Tree for Q'!L22*'Tree for rstar'!D22*'one period discount factor'!L22))</f>
        <v>3.8433288540691115E-3</v>
      </c>
      <c r="N21">
        <f>((M20*'Tree for rstar'!F20*'one period discount factor'!M20)+('Tree for Q'!M21*'Tree for rstar'!E21*'one period discount factor'!M21)+('Tree for Q'!M22*'Tree for rstar'!D22*'one period discount factor'!M22))</f>
        <v>5.1241157304478032E-3</v>
      </c>
      <c r="O21">
        <f>((N20*'Tree for rstar'!F20*'one period discount factor'!N20)+('Tree for Q'!N21*'Tree for rstar'!E21*'one period discount factor'!N21)+('Tree for Q'!N22*'Tree for rstar'!D22*'one period discount factor'!N22))</f>
        <v>6.4837719825184799E-3</v>
      </c>
    </row>
    <row r="22" spans="2:15" x14ac:dyDescent="0.25">
      <c r="B22">
        <v>4</v>
      </c>
      <c r="G22">
        <f>F23*'Tree for rstar'!D23*'one period discount factor'!F23</f>
        <v>6.5257790515155006E-4</v>
      </c>
      <c r="H22">
        <f>((G22*'Tree for rstar'!E22*'one period discount factor'!G22)+('Tree for Q'!G23*'Tree for rstar'!D23*'one period discount factor'!G23))</f>
        <v>2.1641136201787786E-3</v>
      </c>
      <c r="I22">
        <f>((H21*'Tree for rstar'!F21*'one period discount factor'!H21)+('Tree for Q'!H22*'Tree for rstar'!E22*'one period discount factor'!H22)+('Tree for Q'!H23*'Tree for rstar'!D23*'one period discount factor'!H23))</f>
        <v>4.4162096618490434E-3</v>
      </c>
      <c r="J22">
        <f>((I21*'Tree for rstar'!F21*'one period discount factor'!I21)+('Tree for Q'!I22*'Tree for rstar'!E22*'one period discount factor'!I22)+('Tree for Q'!I23*'Tree for rstar'!D23*'one period discount factor'!I23))</f>
        <v>7.1754019870840626E-3</v>
      </c>
      <c r="K22">
        <f>((J21*'Tree for rstar'!F21*'one period discount factor'!J21)+('Tree for Q'!J22*'Tree for rstar'!E22*'one period discount factor'!J22)+('Tree for Q'!J23*'Tree for rstar'!D23*'one period discount factor'!J23))</f>
        <v>1.0210989845095371E-2</v>
      </c>
      <c r="L22">
        <f>((K21*'Tree for rstar'!F21*'one period discount factor'!J22)+('Tree for Q'!K22*'Tree for rstar'!E22*'one period discount factor'!K22)+('Tree for Q'!K23*'Tree for rstar'!D23*'one period discount factor'!K23))</f>
        <v>1.333932528364847E-2</v>
      </c>
      <c r="M22">
        <f>((L21*'Tree for rstar'!F21*'one period discount factor'!L21)+('Tree for Q'!L22*'Tree for rstar'!E22*'one period discount factor'!L22)+('Tree for Q'!L23*'Tree for rstar'!D23*'one period discount factor'!L23))</f>
        <v>1.64288042570255E-2</v>
      </c>
      <c r="N22">
        <f>((M21*'Tree for rstar'!F21*'one period discount factor'!M21)+('Tree for Q'!M22*'Tree for rstar'!E22*'one period discount factor'!M22)+('Tree for Q'!M23*'Tree for rstar'!D23*'one period discount factor'!M23))</f>
        <v>1.939724722916028E-2</v>
      </c>
      <c r="O22">
        <f>((N21*'Tree for rstar'!F21*'one period discount factor'!N21)+('Tree for Q'!N22*'Tree for rstar'!E22*'one period discount factor'!N22)+('Tree for Q'!N23*'Tree for rstar'!D23*'one period discount factor'!N23))</f>
        <v>2.2193787985601628E-2</v>
      </c>
    </row>
    <row r="23" spans="2:15" x14ac:dyDescent="0.25">
      <c r="B23">
        <v>3</v>
      </c>
      <c r="F23">
        <f>E24*'Tree for rstar'!D24*'one period discount factor'!E24</f>
        <v>4.2437127468835214E-3</v>
      </c>
      <c r="G23">
        <f>((F23*'Tree for rstar'!E23*'one period discount factor'!F23)+('Tree for Q'!F24*'Tree for rstar'!D24*'one period discount factor'!F24))</f>
        <v>1.1264342342253087E-2</v>
      </c>
      <c r="H23">
        <f>((G22*'Tree for rstar'!F22*'one period discount factor'!G22)+('Tree for Q'!G23*'Tree for rstar'!E23*'one period discount factor'!G23)+('Tree for Q'!G24*'Tree for rstar'!D24*'one period discount factor'!G24))</f>
        <v>1.9284955739785191E-2</v>
      </c>
      <c r="I23">
        <f>((H22*'Tree for rstar'!F22*'one period discount factor'!H22)+('Tree for Q'!H23*'Tree for rstar'!E23*'one period discount factor'!H23)+('Tree for Q'!H24*'Tree for rstar'!D24*'one period discount factor'!H24))</f>
        <v>2.7180943896869821E-2</v>
      </c>
      <c r="J23">
        <f>((I22*'Tree for rstar'!F22*'one period discount factor'!I22)+('Tree for Q'!I23*'Tree for rstar'!E23*'one period discount factor'!I23)+('Tree for Q'!I24*'Tree for rstar'!D24*'one period discount factor'!I24))</f>
        <v>3.4398451508503382E-2</v>
      </c>
      <c r="K23">
        <f>((J22*'Tree for rstar'!F22*'one period discount factor'!J22)+('Tree for Q'!J23*'Tree for rstar'!E23*'one period discount factor'!J23)+('Tree for Q'!J24*'Tree for rstar'!D24*'one period discount factor'!J24))</f>
        <v>4.0733628962441676E-2</v>
      </c>
      <c r="L23">
        <f>((K22*'Tree for rstar'!F22*'one period discount factor'!J23)+('Tree for Q'!K23*'Tree for rstar'!E23*'one period discount factor'!K23)+('Tree for Q'!K24*'Tree for rstar'!D24*'one period discount factor'!K24))</f>
        <v>4.616717769931504E-2</v>
      </c>
      <c r="M23">
        <f>((L22*'Tree for rstar'!F22*'one period discount factor'!L22)+('Tree for Q'!L23*'Tree for rstar'!E23*'one period discount factor'!L23)+('Tree for Q'!L24*'Tree for rstar'!D24*'one period discount factor'!L24))</f>
        <v>5.0758408741443765E-2</v>
      </c>
      <c r="N23">
        <f>((M22*'Tree for rstar'!F22*'one period discount factor'!M22)+('Tree for Q'!M23*'Tree for rstar'!E23*'one period discount factor'!M23)+('Tree for Q'!M24*'Tree for rstar'!D24*'one period discount factor'!M24))</f>
        <v>5.4610960550144631E-2</v>
      </c>
      <c r="O23">
        <f>((N22*'Tree for rstar'!F22*'one period discount factor'!N22)+('Tree for Q'!N23*'Tree for rstar'!E23*'one period discount factor'!N23)+('Tree for Q'!N24*'Tree for rstar'!D24*'one period discount factor'!N24))</f>
        <v>5.7822717062098676E-2</v>
      </c>
    </row>
    <row r="24" spans="2:15" x14ac:dyDescent="0.25">
      <c r="B24">
        <v>2</v>
      </c>
      <c r="E24">
        <f>D25*'Tree for rstar'!D25*'one period discount factor'!D25</f>
        <v>2.6891855315418083E-2</v>
      </c>
      <c r="F24">
        <f>((E24*'Tree for rstar'!E24*'one period discount factor'!E24)+('Tree for Q'!E25*'Tree for rstar'!D25*'one period discount factor'!E25))</f>
        <v>5.355950754657364E-2</v>
      </c>
      <c r="G24">
        <f>((F23*'Tree for rstar'!F23*'one period discount factor'!F23)+('Tree for Q'!F24*'Tree for rstar'!E24*'one period discount factor'!F24)+('Tree for Q'!F25*'Tree for rstar'!D25*'one period discount factor'!F25))</f>
        <v>7.4148470560383539E-2</v>
      </c>
      <c r="H24">
        <f>((G23*'Tree for rstar'!F23*'one period discount factor'!G23)+('Tree for Q'!G24*'Tree for rstar'!E24*'one period discount factor'!G24)+('Tree for Q'!G25*'Tree for rstar'!D25*'one period discount factor'!G25))</f>
        <v>8.875583748929515E-2</v>
      </c>
      <c r="I24">
        <f>((H23*'Tree for rstar'!F23*'one period discount factor'!H23)+('Tree for Q'!H24*'Tree for rstar'!E24*'one period discount factor'!H24)+('Tree for Q'!H25*'Tree for rstar'!D25*'one period discount factor'!H25))</f>
        <v>9.8731321786145493E-2</v>
      </c>
      <c r="J24">
        <f>((I23*'Tree for rstar'!F23*'one period discount factor'!I23)+('Tree for Q'!I24*'Tree for rstar'!E24*'one period discount factor'!I24)+('Tree for Q'!I25*'Tree for rstar'!D25*'one period discount factor'!I25))</f>
        <v>0.10537866008632249</v>
      </c>
      <c r="K24">
        <f>((J23*'Tree for rstar'!F23*'one period discount factor'!J23)+('Tree for Q'!J24*'Tree for rstar'!E24*'one period discount factor'!J24)+('Tree for Q'!J25*'Tree for rstar'!D25*'one period discount factor'!J25))</f>
        <v>0.10969281339422841</v>
      </c>
      <c r="L24">
        <f>((K23*'Tree for rstar'!F23*'one period discount factor'!J24)+('Tree for Q'!K24*'Tree for rstar'!E24*'one period discount factor'!K24)+('Tree for Q'!K25*'Tree for rstar'!D25*'one period discount factor'!K25))</f>
        <v>0.11238194838751631</v>
      </c>
      <c r="M24">
        <f>((L23*'Tree for rstar'!F23*'one period discount factor'!L23)+('Tree for Q'!L24*'Tree for rstar'!E24*'one period discount factor'!L24)+('Tree for Q'!L25*'Tree for rstar'!D25*'one period discount factor'!L25))</f>
        <v>0.11391936202475138</v>
      </c>
      <c r="N24">
        <f>((M23*'Tree for rstar'!F23*'one period discount factor'!M23)+('Tree for Q'!M24*'Tree for rstar'!E24*'one period discount factor'!M24)+('Tree for Q'!M25*'Tree for rstar'!D25*'one period discount factor'!M25))</f>
        <v>0.11466062383093929</v>
      </c>
      <c r="O24">
        <f>((N23*'Tree for rstar'!F23*'one period discount factor'!N23)+('Tree for Q'!N24*'Tree for rstar'!E24*'one period discount factor'!N24)+('Tree for Q'!N25*'Tree for rstar'!D25*'one period discount factor'!N25))</f>
        <v>0.11483086853864755</v>
      </c>
    </row>
    <row r="25" spans="2:15" x14ac:dyDescent="0.25">
      <c r="B25">
        <v>1</v>
      </c>
      <c r="D25">
        <f>C26*'Tree for rstar'!D26*'one period discount factor'!C26</f>
        <v>0.16608933075005056</v>
      </c>
      <c r="E25">
        <f>((D25*'Tree for rstar'!E25*'one period discount factor'!D25)+(D26*'Tree for rstar'!D26*'one period discount factor'!D26))</f>
        <v>0.22061525745224891</v>
      </c>
      <c r="F25">
        <f>((E24*'Tree for rstar'!F24*'one period discount factor'!E24)+('Tree for Q'!E25*'Tree for rstar'!E25*'one period discount factor'!E25)+('Tree for Q'!E26*'Tree for rstar'!D26*'one period discount factor'!E26))</f>
        <v>0.23384745511285296</v>
      </c>
      <c r="G25">
        <f>((F24*'Tree for rstar'!F24*'one period discount factor'!F24)+('Tree for Q'!F25*'Tree for rstar'!E25*'one period discount factor'!F25)+('Tree for Q'!F26*'Tree for rstar'!D26*'one period discount factor'!F26))</f>
        <v>0.23198714683651411</v>
      </c>
      <c r="H25">
        <f>((G24*'Tree for rstar'!F24*'one period discount factor'!G24)+('Tree for Q'!G25*'Tree for rstar'!E25*'one period discount factor'!G25)+('Tree for Q'!G26*'Tree for rstar'!D26*'one period discount factor'!G26))</f>
        <v>0.22492751708541184</v>
      </c>
      <c r="I25">
        <f>((H24*'Tree for rstar'!F24*'one period discount factor'!H24)+('Tree for Q'!H25*'Tree for rstar'!E25*'one period discount factor'!H25)+('Tree for Q'!H26*'Tree for rstar'!D26*'one period discount factor'!H26))</f>
        <v>0.21642763174163845</v>
      </c>
      <c r="J25">
        <f>((I24*'Tree for rstar'!F24*'one period discount factor'!I24)+('Tree for Q'!I25*'Tree for rstar'!E25*'one period discount factor'!I25)+('Tree for Q'!I26*'Tree for rstar'!D26*'one period discount factor'!I26))</f>
        <v>0.20789982155225079</v>
      </c>
      <c r="K25">
        <f>((J24*'Tree for rstar'!F24*'one period discount factor'!J24)+('Tree for Q'!J25*'Tree for rstar'!E25*'one period discount factor'!J25)+('Tree for Q'!J26*'Tree for rstar'!D26*'one period discount factor'!J26))</f>
        <v>0.19984535564098704</v>
      </c>
      <c r="L25">
        <f>((K24*'Tree for rstar'!F24*'one period discount factor'!J25)+('Tree for Q'!K25*'Tree for rstar'!E25*'one period discount factor'!K25)+('Tree for Q'!K26*'Tree for rstar'!D26*'one period discount factor'!K26))</f>
        <v>0.19241779205668852</v>
      </c>
      <c r="M25">
        <f>((L24*'Tree for rstar'!F24*'one period discount factor'!L24)+('Tree for Q'!L25*'Tree for rstar'!E25*'one period discount factor'!L25)+('Tree for Q'!L26*'Tree for rstar'!D26*'one period discount factor'!L26))</f>
        <v>0.1855945121379862</v>
      </c>
      <c r="N25">
        <f>((M24*'Tree for rstar'!F24*'one period discount factor'!M24)+('Tree for Q'!M25*'Tree for rstar'!E25*'one period discount factor'!M25)+('Tree for Q'!M26*'Tree for rstar'!D26*'one period discount factor'!M26))</f>
        <v>0.179368940159993</v>
      </c>
      <c r="O25">
        <f>((N24*'Tree for rstar'!F24*'one period discount factor'!N24)+('Tree for Q'!N25*'Tree for rstar'!E25*'one period discount factor'!N25)+('Tree for Q'!N26*'Tree for rstar'!D26*'one period discount factor'!N26))</f>
        <v>0.17367005748043074</v>
      </c>
    </row>
    <row r="26" spans="2:15" x14ac:dyDescent="0.25">
      <c r="B26">
        <v>0</v>
      </c>
      <c r="C26">
        <v>1</v>
      </c>
      <c r="D26">
        <f>C26*'Tree for rstar'!E26*'one period discount factor'!C26</f>
        <v>0.66435732300020223</v>
      </c>
      <c r="E26">
        <f>((D25*'Tree for rstar'!F25*'one period discount factor'!D25)+('Tree for Q'!D26*'Tree for rstar'!E26*'one period discount factor'!D26)+('Tree for Q'!D27*'Tree for rstar'!D27*'one period discount factor'!D27))</f>
        <v>0.4978978283543169</v>
      </c>
      <c r="F26">
        <f>((E25*'Tree for rstar'!F25*'one period discount factor'!E25)+('Tree for Q'!E26*'Tree for rstar'!E26*'one period discount factor'!E26)+('Tree for Q'!E27*'Tree for rstar'!D27*'one period discount factor'!E27))</f>
        <v>0.40587214889232237</v>
      </c>
      <c r="G26">
        <f>((F25*'Tree for rstar'!F25*'one period discount factor'!F25)+('Tree for Q'!F26*'Tree for rstar'!E26*'one period discount factor'!F26)+('Tree for Q'!F27*'Tree for rstar'!D27*'one period discount factor'!F27))</f>
        <v>0.34924629246021466</v>
      </c>
      <c r="H26">
        <f>((G25*'Tree for rstar'!F25*'one period discount factor'!G25)+('Tree for Q'!G26*'Tree for rstar'!E26*'one period discount factor'!G26)+('Tree for Q'!G27*'Tree for rstar'!D27*'one period discount factor'!G27))</f>
        <v>0.31100143571063998</v>
      </c>
      <c r="I26">
        <f>((H25*'Tree for rstar'!F25*'one period discount factor'!H25)+('Tree for Q'!H26*'Tree for rstar'!E26*'one period discount factor'!H26)+('Tree for Q'!H27*'Tree for rstar'!D27*'one period discount factor'!H27))</f>
        <v>0.2831982066308345</v>
      </c>
      <c r="J26">
        <f>((I25*'Tree for rstar'!F25*'one period discount factor'!I25)+('Tree for Q'!I26*'Tree for rstar'!E26*'one period discount factor'!I26)+('Tree for Q'!I27*'Tree for rstar'!D27*'one period discount factor'!I27))</f>
        <v>0.26184167904657707</v>
      </c>
      <c r="K26">
        <f>((J25*'Tree for rstar'!F25*'one period discount factor'!J25)+('Tree for Q'!J26*'Tree for rstar'!E26*'one period discount factor'!J26)+('Tree for Q'!J27*'Tree for rstar'!D27*'one period discount factor'!J27))</f>
        <v>0.2447586504871708</v>
      </c>
      <c r="L26">
        <f>((K25*'Tree for rstar'!F25*'one period discount factor'!J26)+('Tree for Q'!K26*'Tree for rstar'!E26*'one period discount factor'!K26)+('Tree for Q'!K27*'Tree for rstar'!D27*'one period discount factor'!K27))</f>
        <v>0.23069102222562865</v>
      </c>
      <c r="M26">
        <f>((L25*'Tree for rstar'!F25*'one period discount factor'!L25)+('Tree for Q'!L26*'Tree for rstar'!E26*'one period discount factor'!L26)+('Tree for Q'!L27*'Tree for rstar'!D27*'one period discount factor'!L27))</f>
        <v>0.21879584516852271</v>
      </c>
      <c r="N26">
        <f>((M25*'Tree for rstar'!F25*'one period discount factor'!M25)+('Tree for Q'!M26*'Tree for rstar'!E26*'one period discount factor'!M26)+('Tree for Q'!M27*'Tree for rstar'!D27*'one period discount factor'!M27))</f>
        <v>0.2085950107876931</v>
      </c>
      <c r="O26">
        <f>((N25*'Tree for rstar'!F25*'one period discount factor'!N25)+('Tree for Q'!N26*'Tree for rstar'!E26*'one period discount factor'!N26)+('Tree for Q'!N27*'Tree for rstar'!D27*'one period discount factor'!N27))</f>
        <v>0.19970756209504703</v>
      </c>
    </row>
    <row r="27" spans="2:15" x14ac:dyDescent="0.25">
      <c r="B27">
        <v>-1</v>
      </c>
      <c r="D27">
        <f>C26*'Tree for rstar'!F26*'one period discount factor'!C26</f>
        <v>0.16608933075005056</v>
      </c>
      <c r="E27">
        <f>((D26*'Tree for rstar'!F26*'one period discount factor'!D26)+('Tree for Q'!D27*'Tree for rstar'!E27*'one period discount factor'!D27))</f>
        <v>0.22070681305427964</v>
      </c>
      <c r="F27">
        <f>((E26*'Tree for rstar'!F26*'one period discount factor'!E26)+('Tree for Q'!E27*'Tree for rstar'!E27*'one period discount factor'!E27)+('Tree for Q'!E28*'Tree for rstar'!D28*'one period discount factor'!E28))</f>
        <v>0.23404158358930222</v>
      </c>
      <c r="G27">
        <f>((F26*'Tree for rstar'!F26*'one period discount factor'!F26)+('Tree for Q'!F27*'Tree for rstar'!E27*'one period discount factor'!F27)+('Tree for Q'!F28*'Tree for rstar'!D28*'one period discount factor'!F28))</f>
        <v>0.2322760709142038</v>
      </c>
      <c r="H27">
        <f>((G26*'Tree for rstar'!F26*'one period discount factor'!G26)+('Tree for Q'!G27*'Tree for rstar'!E27*'one period discount factor'!G27)+('Tree for Q'!G28*'Tree for rstar'!D28*'one period discount factor'!G28))</f>
        <v>0.22530108326410347</v>
      </c>
      <c r="I27">
        <f>((H26*'Tree for rstar'!F26*'one period discount factor'!H26)+('Tree for Q'!H27*'Tree for rstar'!E27*'one period discount factor'!H27)+('Tree for Q'!H28*'Tree for rstar'!D28*'one period discount factor'!H28))</f>
        <v>0.21687700641252067</v>
      </c>
      <c r="J27">
        <f>((I26*'Tree for rstar'!F26*'one period discount factor'!I26)+('Tree for Q'!I27*'Tree for rstar'!E27*'one period discount factor'!I27)+('Tree for Q'!I28*'Tree for rstar'!D28*'one period discount factor'!I28))</f>
        <v>0.2084178895607619</v>
      </c>
      <c r="K27">
        <f>((J26*'Tree for rstar'!F26*'one period discount factor'!J26)+('Tree for Q'!J27*'Tree for rstar'!E27*'one period discount factor'!J27)+('Tree for Q'!J28*'Tree for rstar'!D28*'one period discount factor'!J28))</f>
        <v>0.20042641937913042</v>
      </c>
      <c r="L27">
        <f>((K26*'Tree for rstar'!F26*'one period discount factor'!J27)+('Tree for Q'!K27*'Tree for rstar'!E27*'one period discount factor'!K27)+('Tree for Q'!K28*'Tree for rstar'!D28*'one period discount factor'!K28))</f>
        <v>0.19306671352609397</v>
      </c>
      <c r="M27">
        <f>((L26*'Tree for rstar'!F26*'one period discount factor'!L26)+('Tree for Q'!L27*'Tree for rstar'!E27*'one period discount factor'!L27)+('Tree for Q'!L28*'Tree for rstar'!D28*'one period discount factor'!L28))</f>
        <v>0.18629667430692415</v>
      </c>
      <c r="N27">
        <f>((M26*'Tree for rstar'!F26*'one period discount factor'!M26)+('Tree for Q'!M27*'Tree for rstar'!E27*'one period discount factor'!M27)+('Tree for Q'!M28*'Tree for rstar'!D28*'one period discount factor'!M28))</f>
        <v>0.18012140777753688</v>
      </c>
      <c r="O27">
        <f>((N26*'Tree for rstar'!F26*'one period discount factor'!N26)+('Tree for Q'!N27*'Tree for rstar'!E27*'one period discount factor'!N27)+('Tree for Q'!N28*'Tree for rstar'!D28*'one period discount factor'!N28))</f>
        <v>0.17447024815314419</v>
      </c>
    </row>
    <row r="28" spans="2:15" x14ac:dyDescent="0.25">
      <c r="B28">
        <v>-2</v>
      </c>
      <c r="E28">
        <f>D27*'Tree for rstar'!F27*'one period discount factor'!D27</f>
        <v>2.6914181406388186E-2</v>
      </c>
      <c r="F28">
        <f>((E28*'Tree for rstar'!E28*'one period discount factor'!E28)+('Tree for Q'!E27*'Tree for rstar'!F27*'one period discount factor'!E27))</f>
        <v>5.3648470418955471E-2</v>
      </c>
      <c r="G28">
        <f>((F27*'Tree for rstar'!F27*'one period discount factor'!F27)+('Tree for Q'!F28*'Tree for rstar'!E28*'one period discount factor'!F28)+('Tree for Q'!F29*'Tree for rstar'!D29*'one period discount factor'!F29))</f>
        <v>7.4333279034099059E-2</v>
      </c>
      <c r="H28">
        <f>((G27*'Tree for rstar'!F27*'one period discount factor'!G27)+('Tree for Q'!G28*'Tree for rstar'!E28*'one period discount factor'!G28)+('Tree for Q'!G29*'Tree for rstar'!D29*'one period discount factor'!G29))</f>
        <v>8.9050896902295326E-2</v>
      </c>
      <c r="I28">
        <f>((H27*'Tree for rstar'!F27*'one period discount factor'!H27)+('Tree for Q'!H28*'Tree for rstar'!E28*'one period discount factor'!H28)+('Tree for Q'!H29*'Tree for rstar'!D29*'one period discount factor'!H29))</f>
        <v>9.9141740987060883E-2</v>
      </c>
      <c r="J28">
        <f>((I27*'Tree for rstar'!F27*'one period discount factor'!I27)+('Tree for Q'!I28*'Tree for rstar'!E28*'one period discount factor'!I28)+('Tree for Q'!I29*'Tree for rstar'!D29*'one period discount factor'!I29))</f>
        <v>0.10590449828264735</v>
      </c>
      <c r="K28">
        <f>((J27*'Tree for rstar'!F27*'one period discount factor'!J27)+('Tree for Q'!J28*'Tree for rstar'!E28*'one period discount factor'!J28)+('Tree for Q'!J29*'Tree for rstar'!D29*'one period discount factor'!J29))</f>
        <v>0.11033161347667154</v>
      </c>
      <c r="L28">
        <f>((K27*'Tree for rstar'!F27*'one period discount factor'!J28)+('Tree for Q'!K28*'Tree for rstar'!E28*'one period discount factor'!K28)+('Tree for Q'!K29*'Tree for rstar'!D29*'one period discount factor'!K29))</f>
        <v>0.11314122897425113</v>
      </c>
      <c r="M28">
        <f>((L27*'Tree for rstar'!F27*'one period discount factor'!L27)+('Tree for Q'!L28*'Tree for rstar'!E28*'one period discount factor'!L28)+('Tree for Q'!L29*'Tree for rstar'!D29*'one period discount factor'!L29))</f>
        <v>0.11478297206647342</v>
      </c>
      <c r="N28">
        <f>((M27*'Tree for rstar'!F27*'one period discount factor'!M27)+('Tree for Q'!M28*'Tree for rstar'!E28*'one period discount factor'!M28)+('Tree for Q'!M29*'Tree for rstar'!D29*'one period discount factor'!M29))</f>
        <v>0.11562465719354026</v>
      </c>
      <c r="O28">
        <f>((N27*'Tree for rstar'!F27*'one period discount factor'!N27)+('Tree for Q'!N28*'Tree for rstar'!E28*'one period discount factor'!N28)+('Tree for Q'!N29*'Tree for rstar'!D29*'one period discount factor'!N29))</f>
        <v>0.11589147411872722</v>
      </c>
    </row>
    <row r="29" spans="2:15" x14ac:dyDescent="0.25">
      <c r="B29">
        <v>-3</v>
      </c>
      <c r="F29">
        <f>E28*'Tree for rstar'!F28*'one period discount factor'!E28</f>
        <v>4.2542911391387928E-3</v>
      </c>
      <c r="G29">
        <f>((F29*'Tree for rstar'!E29*'one period discount factor'!F29)+('Tree for Q'!F28*'Tree for rstar'!F28*'one period discount factor'!F28))</f>
        <v>1.1306483238063748E-2</v>
      </c>
      <c r="H29">
        <f>((G28*'Tree for rstar'!F28*'one period discount factor'!G28)+('Tree for Q'!G29*'Tree for rstar'!E29*'one period discount factor'!G29)+('Tree for Q'!G30*'Tree for rstar'!D30*'one period discount factor'!G30))</f>
        <v>1.9381203871520192E-2</v>
      </c>
      <c r="I29">
        <f>((H28*'Tree for rstar'!F28*'one period discount factor'!H28)+('Tree for Q'!H29*'Tree for rstar'!E29*'one period discount factor'!H29)+('Tree for Q'!H30*'Tree for rstar'!D30*'one period discount factor'!H30))</f>
        <v>2.7350605735814368E-2</v>
      </c>
      <c r="J29">
        <f>((I28*'Tree for rstar'!F28*'one period discount factor'!I28)+('Tree for Q'!I29*'Tree for rstar'!E29*'one period discount factor'!I29)+('Tree for Q'!I30*'Tree for rstar'!D30*'one period discount factor'!I30))</f>
        <v>3.4656245478399288E-2</v>
      </c>
      <c r="K29">
        <f>((J28*'Tree for rstar'!F28*'one period discount factor'!J28)+('Tree for Q'!J29*'Tree for rstar'!E29*'one period discount factor'!J29)+('Tree for Q'!J30*'Tree for rstar'!D30*'one period discount factor'!J30))</f>
        <v>4.1089967521970944E-2</v>
      </c>
      <c r="L29">
        <f>((K28*'Tree for rstar'!F28*'one period discount factor'!J29)+('Tree for Q'!K29*'Tree for rstar'!E29*'one period discount factor'!K29)+('Tree for Q'!K30*'Tree for rstar'!D30*'one period discount factor'!K30))</f>
        <v>4.6635842781783468E-2</v>
      </c>
      <c r="M29">
        <f>((L28*'Tree for rstar'!F28*'one period discount factor'!L28)+('Tree for Q'!L29*'Tree for rstar'!E29*'one period discount factor'!L29)+('Tree for Q'!L30*'Tree for rstar'!D30*'one period discount factor'!L30))</f>
        <v>5.1336690999309022E-2</v>
      </c>
      <c r="N29">
        <f>((M28*'Tree for rstar'!F28*'one period discount factor'!M28)+('Tree for Q'!M29*'Tree for rstar'!E29*'one period discount factor'!M29)+('Tree for Q'!M30*'Tree for rstar'!D30*'one period discount factor'!M30))</f>
        <v>5.5301133765089647E-2</v>
      </c>
      <c r="O29">
        <f>((N28*'Tree for rstar'!F28*'one period discount factor'!N28)+('Tree for Q'!N29*'Tree for rstar'!E29*'one period discount factor'!N29)+('Tree for Q'!N30*'Tree for rstar'!D30*'one period discount factor'!N30))</f>
        <v>5.8625657716446046E-2</v>
      </c>
    </row>
    <row r="30" spans="2:15" x14ac:dyDescent="0.25">
      <c r="B30">
        <v>-4</v>
      </c>
      <c r="G30">
        <f>F29*'Tree for rstar'!F29*'one period discount factor'!F29</f>
        <v>6.5583534945912257E-4</v>
      </c>
      <c r="H30">
        <f>((G30*'Tree for rstar'!E30*'one period discount factor'!G30)+('Tree for Q'!G29*'Tree for rstar'!F29*'one period discount factor'!G29))</f>
        <v>2.1785274418265163E-3</v>
      </c>
      <c r="I30">
        <f>((H29*'Tree for rstar'!F29*'one period discount factor'!H29)+('Tree for Q'!H30*'Tree for rstar'!E30*'one period discount factor'!H30)+('Tree for Q'!H31*'Tree for rstar'!D31*'one period discount factor'!H31))</f>
        <v>4.4530036949177757E-3</v>
      </c>
      <c r="J30">
        <f>((I29*'Tree for rstar'!F29*'one period discount factor'!I29)+('Tree for Q'!I30*'Tree for rstar'!E30*'one period discount factor'!I30)+('Tree for Q'!I31*'Tree for rstar'!D31*'one period discount factor'!I31))</f>
        <v>7.2471935069787843E-3</v>
      </c>
      <c r="K30">
        <f>((J29*'Tree for rstar'!F29*'one period discount factor'!J29)+('Tree for Q'!J30*'Tree for rstar'!E30*'one period discount factor'!J30)+('Tree for Q'!J31*'Tree for rstar'!D31*'one period discount factor'!J31))</f>
        <v>1.0330266957632712E-2</v>
      </c>
      <c r="L30">
        <f>((K29*'Tree for rstar'!F29*'one period discount factor'!J30)+('Tree for Q'!K30*'Tree for rstar'!E30*'one period discount factor'!K30)+('Tree for Q'!K31*'Tree for rstar'!D31*'one period discount factor'!K31))</f>
        <v>1.3520184832416633E-2</v>
      </c>
      <c r="M30">
        <f>((L29*'Tree for rstar'!F29*'one period discount factor'!L29)+('Tree for Q'!L30*'Tree for rstar'!E30*'one period discount factor'!L30)+('Tree for Q'!L31*'Tree for rstar'!D31*'one period discount factor'!L31))</f>
        <v>1.6678840644324289E-2</v>
      </c>
      <c r="N30">
        <f>((M29*'Tree for rstar'!F29*'one period discount factor'!M29)+('Tree for Q'!M30*'Tree for rstar'!E30*'one period discount factor'!M30)+('Tree for Q'!M31*'Tree for rstar'!D31*'one period discount factor'!M31))</f>
        <v>1.972479270799329E-2</v>
      </c>
      <c r="O30">
        <f>((N29*'Tree for rstar'!F29*'one period discount factor'!N29)+('Tree for Q'!N30*'Tree for rstar'!E30*'one period discount factor'!N30)+('Tree for Q'!N31*'Tree for rstar'!D31*'one period discount factor'!N31))</f>
        <v>2.2605655957449674E-2</v>
      </c>
    </row>
    <row r="31" spans="2:15" x14ac:dyDescent="0.25">
      <c r="B31">
        <v>-5</v>
      </c>
      <c r="H31">
        <f>G30*'Tree for rstar'!F30*'one period discount factor'!G30</f>
        <v>9.8581917321611273E-5</v>
      </c>
      <c r="I31">
        <f>((H31*'Tree for rstar'!E31*'one period discount factor'!H31)+('Tree for Q'!H30*'Tree for rstar'!F30*'one period discount factor'!H30))</f>
        <v>3.9289534481201774E-4</v>
      </c>
      <c r="J31">
        <f>((I30*'Tree for rstar'!F30*'one period discount factor'!I30)+('Tree for Q'!I31*'Tree for rstar'!E31*'one period discount factor'!I31)+('Tree for Q'!I32*'Tree for rstar'!D32*'one period discount factor'!I32))</f>
        <v>9.3289683000072452E-4</v>
      </c>
      <c r="K31">
        <f>((J30*'Tree for rstar'!F30*'one period discount factor'!J30)+('Tree for Q'!J31*'Tree for rstar'!E31*'one period discount factor'!J31)+('Tree for Q'!J32*'Tree for rstar'!D32*'one period discount factor'!J32))</f>
        <v>1.7214352432867669E-3</v>
      </c>
      <c r="L31">
        <f>((K30*'Tree for rstar'!F30*'one period discount factor'!J31)+('Tree for Q'!K31*'Tree for rstar'!E31*'one period discount factor'!K31)+('Tree for Q'!K32*'Tree for rstar'!D32*'one period discount factor'!K32))</f>
        <v>2.7309109457824355E-3</v>
      </c>
      <c r="M31">
        <f>((L30*'Tree for rstar'!F30*'one period discount factor'!L30)+('Tree for Q'!L31*'Tree for rstar'!E31*'one period discount factor'!L31)+('Tree for Q'!L32*'Tree for rstar'!D32*'one period discount factor'!L32))</f>
        <v>3.9165859239388597E-3</v>
      </c>
      <c r="N31">
        <f>((M30*'Tree for rstar'!F30*'one period discount factor'!M30)+('Tree for Q'!M31*'Tree for rstar'!E31*'one period discount factor'!M31)+('Tree for Q'!M32*'Tree for rstar'!D32*'one period discount factor'!M32))</f>
        <v>5.232503856208103E-3</v>
      </c>
      <c r="O31">
        <f>((N30*'Tree for rstar'!F30*'one period discount factor'!N30)+('Tree for Q'!N31*'Tree for rstar'!E31*'one period discount factor'!N31)+('Tree for Q'!N32*'Tree for rstar'!D32*'one period discount factor'!N32))</f>
        <v>6.6345274996847513E-3</v>
      </c>
    </row>
    <row r="32" spans="2:15" x14ac:dyDescent="0.25">
      <c r="B32">
        <v>-6</v>
      </c>
      <c r="I32">
        <f>H31*'Tree for rstar'!F31*'one period discount factor'!H31</f>
        <v>1.4446017291361751E-5</v>
      </c>
      <c r="J32">
        <f>((I32*'Tree for rstar'!E32*'one period discount factor'!I32)+('Tree for Q'!I31*'Tree for rstar'!F31*'one period discount factor'!I31))</f>
        <v>6.7154771163207145E-5</v>
      </c>
      <c r="K32">
        <f>((J31*'Tree for rstar'!F31*'one period discount factor'!J31)+('Tree for Q'!J32*'Tree for rstar'!E32*'one period discount factor'!J32)+('Tree for Q'!J33*'Tree for rstar'!D33*'one period discount factor'!J33))</f>
        <v>1.8164806670254075E-4</v>
      </c>
      <c r="L32">
        <f>((K31*'Tree for rstar'!F31*'one period discount factor'!J32)+('Tree for Q'!K32*'Tree for rstar'!E32*'one period discount factor'!K32)+('Tree for Q'!K33*'Tree for rstar'!D33*'one period discount factor'!K33))</f>
        <v>3.7499308597505157E-4</v>
      </c>
      <c r="M32">
        <f>((L31*'Tree for rstar'!F31*'one period discount factor'!L31)+('Tree for Q'!L32*'Tree for rstar'!E32*'one period discount factor'!L32)+('Tree for Q'!L33*'Tree for rstar'!D33*'one period discount factor'!L33))</f>
        <v>6.5538035107549734E-4</v>
      </c>
      <c r="N32">
        <f>((M31*'Tree for rstar'!F31*'one period discount factor'!M31)+('Tree for Q'!M32*'Tree for rstar'!E32*'one period discount factor'!M32)+('Tree for Q'!M33*'Tree for rstar'!D33*'one period discount factor'!M33))</f>
        <v>1.023530761197722E-3</v>
      </c>
      <c r="O32">
        <f>((N31*'Tree for rstar'!F31*'one period discount factor'!N31)+('Tree for Q'!N32*'Tree for rstar'!E32*'one period discount factor'!N32)+('Tree for Q'!N33*'Tree for rstar'!D33*'one period discount factor'!N33))</f>
        <v>1.4741406940458346E-3</v>
      </c>
    </row>
    <row r="33" spans="2:15" x14ac:dyDescent="0.25">
      <c r="B33">
        <v>-7</v>
      </c>
      <c r="J33">
        <f>I32*'Tree for rstar'!F32*'one period discount factor'!I32</f>
        <v>2.0632961827517215E-6</v>
      </c>
      <c r="K33">
        <f>((J33*'Tree for rstar'!E33*'one period discount factor'!J33)+('Tree for Q'!J32*'Tree for rstar'!F32*'one period discount factor'!J32))</f>
        <v>1.0958639198721502E-5</v>
      </c>
      <c r="L33">
        <f>((K32*'Tree for rstar'!F32*'one period discount factor'!J33)+('Tree for Q'!K33*'Tree for rstar'!E33*'one period discount factor'!K33)+('Tree for Q'!K34*'Tree for rstar'!D34*'one period discount factor'!K34))</f>
        <v>3.3274526848625416E-5</v>
      </c>
      <c r="M33">
        <f>((L32*'Tree for rstar'!F32*'one period discount factor'!L32)+('Tree for Q'!L33*'Tree for rstar'!E33*'one period discount factor'!L33)+('Tree for Q'!L34*'Tree for rstar'!D34*'one period discount factor'!L34))</f>
        <v>7.5946229575575111E-5</v>
      </c>
      <c r="N33">
        <f>((M32*'Tree for rstar'!F32*'one period discount factor'!M32)+('Tree for Q'!M33*'Tree for rstar'!E33*'one period discount factor'!M33)+('Tree for Q'!M34*'Tree for rstar'!D34*'one period discount factor'!M34))</f>
        <v>1.4509026059912012E-4</v>
      </c>
      <c r="O33">
        <f>((N32*'Tree for rstar'!F32*'one period discount factor'!N32)+('Tree for Q'!N33*'Tree for rstar'!E33*'one period discount factor'!N33)+('Tree for Q'!N34*'Tree for rstar'!D34*'one period discount factor'!N34))</f>
        <v>2.45234331913468E-4</v>
      </c>
    </row>
    <row r="34" spans="2:15" x14ac:dyDescent="0.25">
      <c r="B34">
        <v>-8</v>
      </c>
      <c r="K34">
        <f>J33*'Tree for rstar'!F33*'one period discount factor'!J33</f>
        <v>2.871788532683155E-7</v>
      </c>
      <c r="L34">
        <f>((K34*'Tree for rstar'!E34*'one period discount factor'!K34)+('Tree for Q'!K33*'Tree for rstar'!F33*'one period discount factor'!K33))</f>
        <v>1.7153244977504737E-6</v>
      </c>
      <c r="M34">
        <f>((L33*'Tree for rstar'!F33*'one period discount factor'!L33)+('Tree for Q'!L34*'Tree for rstar'!E34*'one period discount factor'!L34)+('Tree for Q'!L35*'Tree for rstar'!D35*'one period discount factor'!L35))</f>
        <v>5.7741027924012407E-6</v>
      </c>
      <c r="N34">
        <f>((M33*'Tree for rstar'!F33*'one period discount factor'!M33)+('Tree for Q'!M34*'Tree for rstar'!E34*'one period discount factor'!M34)+('Tree for Q'!M35*'Tree for rstar'!D35*'one period discount factor'!M35))</f>
        <v>1.4445151781001319E-5</v>
      </c>
      <c r="O34">
        <f>((N33*'Tree for rstar'!F33*'one period discount factor'!N33)+('Tree for Q'!N34*'Tree for rstar'!E34*'one period discount factor'!N34)+('Tree for Q'!N35*'Tree for rstar'!D35*'one period discount factor'!N35))</f>
        <v>2.9951313604215315E-5</v>
      </c>
    </row>
    <row r="35" spans="2:15" x14ac:dyDescent="0.25">
      <c r="B35">
        <v>-9</v>
      </c>
      <c r="L35">
        <f>K34*'Tree for rstar'!F34*'one period discount factor'!K34</f>
        <v>3.8943641580174035E-8</v>
      </c>
      <c r="M35">
        <f>((L35*'Tree for rstar'!E35*'one period discount factor'!L35)+('Tree for Q'!L34*('Tree for rstar'!F34*'one period discount factor'!L34)))</f>
        <v>2.583295333149545E-7</v>
      </c>
      <c r="N35">
        <f>((M34*'Tree for rstar'!F34*'one period discount factor'!M34)+('Tree for Q'!M35*'Tree for rstar'!E35*'one period discount factor'!M35)+('Tree for Q'!M36*'Tree for rstar'!D36*'one period discount factor'!M36))</f>
        <v>9.5482745244299273E-7</v>
      </c>
      <c r="O35">
        <f>((N34*'Tree for rstar'!F34*'one period discount factor'!N34)+('Tree for Q'!N35*'Tree for rstar'!E35*'one period discount factor'!N35)+('Tree for Q'!N36*'Tree for rstar'!D36*'one period discount factor'!N36))</f>
        <v>2.5978478517727181E-6</v>
      </c>
    </row>
    <row r="36" spans="2:15" x14ac:dyDescent="0.25">
      <c r="B36">
        <v>-10</v>
      </c>
      <c r="M36">
        <f>L35*'Tree for rstar'!F35*'one period discount factor'!L35</f>
        <v>5.1439764429156319E-9</v>
      </c>
      <c r="N36">
        <f>((M36*'Tree for rstar'!E36*'one period discount factor'!M36)+('Tree for Q'!M35*'Tree for rstar'!F35*'one period discount factor'!M35))</f>
        <v>3.7517952071187332E-8</v>
      </c>
      <c r="O36">
        <f>((N35*'Tree for rstar'!F35*'one period discount factor'!N35)+('Tree for Q'!N36*'Tree for rstar'!E36*'one period discount factor'!N36)+('Tree for Q'!N37*'Tree for rstar'!D37*'one period discount factor'!N37))</f>
        <v>1.5102319438173044E-7</v>
      </c>
    </row>
    <row r="37" spans="2:15" x14ac:dyDescent="0.25">
      <c r="B37">
        <v>-11</v>
      </c>
      <c r="N37">
        <f>M36*'Tree for rstar'!F36*'one period discount factor'!M36</f>
        <v>6.6160053965636301E-10</v>
      </c>
      <c r="O37">
        <f>((N37*'Tree for rstar'!E37*'one period discount factor'!N37)+('Tree for Q'!N36*'Tree for rstar'!F36*'one period discount factor'!N36))</f>
        <v>5.2609836702026743E-9</v>
      </c>
    </row>
    <row r="38" spans="2:15" x14ac:dyDescent="0.25">
      <c r="B38">
        <v>-12</v>
      </c>
      <c r="O38">
        <f>N37*'Tree for rstar'!F37*'one period discount factor'!N37</f>
        <v>8.2825985312361535E-11</v>
      </c>
    </row>
    <row r="39" spans="2:15" x14ac:dyDescent="0.25">
      <c r="B39">
        <v>-13</v>
      </c>
    </row>
    <row r="40" spans="2:15" x14ac:dyDescent="0.25">
      <c r="B40">
        <v>-14</v>
      </c>
    </row>
    <row r="41" spans="2:15" x14ac:dyDescent="0.25">
      <c r="B41">
        <v>-15</v>
      </c>
    </row>
    <row r="42" spans="2:15" x14ac:dyDescent="0.25">
      <c r="B42">
        <v>-16</v>
      </c>
    </row>
    <row r="43" spans="2:15" x14ac:dyDescent="0.25">
      <c r="B43">
        <v>-17</v>
      </c>
    </row>
    <row r="44" spans="2:15" x14ac:dyDescent="0.25">
      <c r="B44">
        <v>-18</v>
      </c>
    </row>
    <row r="45" spans="2:15" x14ac:dyDescent="0.25">
      <c r="B45">
        <v>-19</v>
      </c>
    </row>
    <row r="46" spans="2:15" x14ac:dyDescent="0.25">
      <c r="B46">
        <v>-20</v>
      </c>
    </row>
    <row r="47" spans="2:15" x14ac:dyDescent="0.25">
      <c r="B47">
        <v>-21</v>
      </c>
    </row>
    <row r="48" spans="2:15" x14ac:dyDescent="0.25">
      <c r="B48">
        <v>-22</v>
      </c>
    </row>
    <row r="49" spans="2:2" x14ac:dyDescent="0.25">
      <c r="B49">
        <v>-23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E7371-991A-4B6F-AA45-6FFC86DBF376}">
  <dimension ref="B2:Z49"/>
  <sheetViews>
    <sheetView workbookViewId="0">
      <selection activeCell="H14" sqref="H14"/>
    </sheetView>
  </sheetViews>
  <sheetFormatPr defaultRowHeight="15" x14ac:dyDescent="0.25"/>
  <sheetData>
    <row r="2" spans="2:26" x14ac:dyDescent="0.25">
      <c r="B2" t="s">
        <v>13</v>
      </c>
    </row>
    <row r="3" spans="2:26" x14ac:dyDescent="0.25">
      <c r="B3">
        <v>23</v>
      </c>
      <c r="Z3">
        <f>EXP(-'Tree for r'!Z3*deltat)</f>
        <v>0.99050185398395507</v>
      </c>
    </row>
    <row r="4" spans="2:26" x14ac:dyDescent="0.25">
      <c r="B4">
        <v>22</v>
      </c>
      <c r="Y4">
        <f>EXP(-'Tree for r'!Y4*deltat)</f>
        <v>0.99091293470482844</v>
      </c>
      <c r="Z4">
        <f>EXP(-'Tree for r'!Z4*deltat)</f>
        <v>0.99091293470482844</v>
      </c>
    </row>
    <row r="5" spans="2:26" x14ac:dyDescent="0.25">
      <c r="B5">
        <v>21</v>
      </c>
      <c r="X5">
        <f>EXP(-'Tree for r'!X5*deltat)</f>
        <v>0.99132418603351891</v>
      </c>
      <c r="Y5">
        <f>EXP(-'Tree for r'!Y5*deltat)</f>
        <v>0.99132418603351891</v>
      </c>
      <c r="Z5">
        <f>EXP(-'Tree for r'!Z5*deltat)</f>
        <v>0.99132418603351891</v>
      </c>
    </row>
    <row r="6" spans="2:26" x14ac:dyDescent="0.25">
      <c r="B6">
        <v>20</v>
      </c>
      <c r="W6">
        <f>EXP(-'Tree for r'!W6*deltat)</f>
        <v>0.99173560804083238</v>
      </c>
      <c r="X6">
        <f>EXP(-'Tree for r'!X6*deltat)</f>
        <v>0.99173560804083238</v>
      </c>
      <c r="Y6">
        <f>EXP(-'Tree for r'!Y6*deltat)</f>
        <v>0.99173560804083238</v>
      </c>
      <c r="Z6">
        <f>EXP(-'Tree for r'!Z6*deltat)</f>
        <v>0.99173560804083238</v>
      </c>
    </row>
    <row r="7" spans="2:26" x14ac:dyDescent="0.25">
      <c r="B7">
        <v>19</v>
      </c>
      <c r="V7">
        <f>EXP(-'Tree for r'!V7*deltat)</f>
        <v>0.99214720079760466</v>
      </c>
      <c r="W7">
        <f>EXP(-'Tree for r'!W7*deltat)</f>
        <v>0.99214720079760466</v>
      </c>
      <c r="X7">
        <f>EXP(-'Tree for r'!X7*deltat)</f>
        <v>0.99214720079760466</v>
      </c>
      <c r="Y7">
        <f>EXP(-'Tree for r'!Y7*deltat)</f>
        <v>0.99214720079760466</v>
      </c>
      <c r="Z7">
        <f>EXP(-'Tree for r'!Z7*deltat)</f>
        <v>0.99214720079760466</v>
      </c>
    </row>
    <row r="8" spans="2:26" x14ac:dyDescent="0.25">
      <c r="B8">
        <v>18</v>
      </c>
      <c r="U8">
        <f>EXP(-'Tree for r'!U8*deltat)</f>
        <v>0.99255896437470037</v>
      </c>
      <c r="V8">
        <f>EXP(-'Tree for r'!V8*deltat)</f>
        <v>0.99255896437470037</v>
      </c>
      <c r="W8">
        <f>EXP(-'Tree for r'!W8*deltat)</f>
        <v>0.99255896437470037</v>
      </c>
      <c r="X8">
        <f>EXP(-'Tree for r'!X8*deltat)</f>
        <v>0.99255896437470037</v>
      </c>
      <c r="Y8">
        <f>EXP(-'Tree for r'!Y8*deltat)</f>
        <v>0.99255896437470037</v>
      </c>
      <c r="Z8">
        <f>EXP(-'Tree for r'!Z8*deltat)</f>
        <v>0.99255896437470037</v>
      </c>
    </row>
    <row r="9" spans="2:26" x14ac:dyDescent="0.25">
      <c r="B9">
        <v>17</v>
      </c>
      <c r="T9">
        <f>EXP(-'Tree for r'!T9*deltat)</f>
        <v>0.99297089884301393</v>
      </c>
      <c r="U9">
        <f>EXP(-'Tree for r'!U9*deltat)</f>
        <v>0.99297089884301393</v>
      </c>
      <c r="V9">
        <f>EXP(-'Tree for r'!V9*deltat)</f>
        <v>0.99297089884301393</v>
      </c>
      <c r="W9">
        <f>EXP(-'Tree for r'!W9*deltat)</f>
        <v>0.99297089884301393</v>
      </c>
      <c r="X9">
        <f>EXP(-'Tree for r'!X9*deltat)</f>
        <v>0.99297089884301393</v>
      </c>
      <c r="Y9">
        <f>EXP(-'Tree for r'!Y9*deltat)</f>
        <v>0.99297089884301393</v>
      </c>
      <c r="Z9">
        <f>EXP(-'Tree for r'!Z9*deltat)</f>
        <v>0.99297089884301393</v>
      </c>
    </row>
    <row r="10" spans="2:26" x14ac:dyDescent="0.25">
      <c r="B10">
        <v>16</v>
      </c>
      <c r="S10">
        <f>EXP(-'Tree for r'!S10*deltat)</f>
        <v>0.99338300427346915</v>
      </c>
      <c r="T10">
        <f>EXP(-'Tree for r'!T10*deltat)</f>
        <v>0.99338300427346915</v>
      </c>
      <c r="U10">
        <f>EXP(-'Tree for r'!U10*deltat)</f>
        <v>0.99338300427346915</v>
      </c>
      <c r="V10">
        <f>EXP(-'Tree for r'!V10*deltat)</f>
        <v>0.99338300427346915</v>
      </c>
      <c r="W10">
        <f>EXP(-'Tree for r'!W10*deltat)</f>
        <v>0.99338300427346915</v>
      </c>
      <c r="X10">
        <f>EXP(-'Tree for r'!X10*deltat)</f>
        <v>0.99338300427346915</v>
      </c>
      <c r="Y10">
        <f>EXP(-'Tree for r'!Y10*deltat)</f>
        <v>0.99338300427346915</v>
      </c>
      <c r="Z10">
        <f>EXP(-'Tree for r'!Z10*deltat)</f>
        <v>0.99338300427346915</v>
      </c>
    </row>
    <row r="11" spans="2:26" x14ac:dyDescent="0.25">
      <c r="B11">
        <v>15</v>
      </c>
      <c r="R11">
        <f>EXP(-'Tree for r'!R11*deltat)</f>
        <v>0.99379528073701895</v>
      </c>
      <c r="S11">
        <f>EXP(-'Tree for r'!S11*deltat)</f>
        <v>0.99379528073701895</v>
      </c>
      <c r="T11">
        <f>EXP(-'Tree for r'!T11*deltat)</f>
        <v>0.99379528073701895</v>
      </c>
      <c r="U11">
        <f>EXP(-'Tree for r'!U11*deltat)</f>
        <v>0.99379528073701895</v>
      </c>
      <c r="V11">
        <f>EXP(-'Tree for r'!V11*deltat)</f>
        <v>0.99379528073701895</v>
      </c>
      <c r="W11">
        <f>EXP(-'Tree for r'!W11*deltat)</f>
        <v>0.99379528073701895</v>
      </c>
      <c r="X11">
        <f>EXP(-'Tree for r'!X11*deltat)</f>
        <v>0.99379528073701895</v>
      </c>
      <c r="Y11">
        <f>EXP(-'Tree for r'!Y11*deltat)</f>
        <v>0.99379528073701895</v>
      </c>
      <c r="Z11">
        <f>EXP(-'Tree for r'!Z11*deltat)</f>
        <v>0.99379528073701895</v>
      </c>
    </row>
    <row r="12" spans="2:26" x14ac:dyDescent="0.25">
      <c r="B12">
        <v>14</v>
      </c>
      <c r="Q12">
        <f>EXP(-'Tree for r'!Q12*deltat)</f>
        <v>0.99420772830464621</v>
      </c>
      <c r="R12">
        <f>EXP(-'Tree for r'!R12*deltat)</f>
        <v>0.99420772830464621</v>
      </c>
      <c r="S12">
        <f>EXP(-'Tree for r'!S12*deltat)</f>
        <v>0.99420772830464621</v>
      </c>
      <c r="T12">
        <f>EXP(-'Tree for r'!T12*deltat)</f>
        <v>0.99420772830464621</v>
      </c>
      <c r="U12">
        <f>EXP(-'Tree for r'!U12*deltat)</f>
        <v>0.99420772830464621</v>
      </c>
      <c r="V12">
        <f>EXP(-'Tree for r'!V12*deltat)</f>
        <v>0.99420772830464621</v>
      </c>
      <c r="W12">
        <f>EXP(-'Tree for r'!W12*deltat)</f>
        <v>0.99420772830464621</v>
      </c>
      <c r="X12">
        <f>EXP(-'Tree for r'!X12*deltat)</f>
        <v>0.99420772830464621</v>
      </c>
      <c r="Y12">
        <f>EXP(-'Tree for r'!Y12*deltat)</f>
        <v>0.99420772830464621</v>
      </c>
      <c r="Z12">
        <f>EXP(-'Tree for r'!Z12*deltat)</f>
        <v>0.99420772830464621</v>
      </c>
    </row>
    <row r="13" spans="2:26" x14ac:dyDescent="0.25">
      <c r="B13">
        <v>13</v>
      </c>
      <c r="P13">
        <f>EXP(-'Tree for r'!P13*deltat)</f>
        <v>0.99462034704736291</v>
      </c>
      <c r="Q13">
        <f>EXP(-'Tree for r'!Q13*deltat)</f>
        <v>0.99462034704736291</v>
      </c>
      <c r="R13">
        <f>EXP(-'Tree for r'!R13*deltat)</f>
        <v>0.99462034704736291</v>
      </c>
      <c r="S13">
        <f>EXP(-'Tree for r'!S13*deltat)</f>
        <v>0.99462034704736291</v>
      </c>
      <c r="T13">
        <f>EXP(-'Tree for r'!T13*deltat)</f>
        <v>0.99462034704736291</v>
      </c>
      <c r="U13">
        <f>EXP(-'Tree for r'!U13*deltat)</f>
        <v>0.99462034704736291</v>
      </c>
      <c r="V13">
        <f>EXP(-'Tree for r'!V13*deltat)</f>
        <v>0.99462034704736291</v>
      </c>
      <c r="W13">
        <f>EXP(-'Tree for r'!W13*deltat)</f>
        <v>0.99462034704736291</v>
      </c>
      <c r="X13">
        <f>EXP(-'Tree for r'!X13*deltat)</f>
        <v>0.99462034704736291</v>
      </c>
      <c r="Y13">
        <f>EXP(-'Tree for r'!Y13*deltat)</f>
        <v>0.99462034704736291</v>
      </c>
      <c r="Z13">
        <f>EXP(-'Tree for r'!Z13*deltat)</f>
        <v>0.99462034704736291</v>
      </c>
    </row>
    <row r="14" spans="2:26" x14ac:dyDescent="0.25">
      <c r="B14">
        <v>12</v>
      </c>
      <c r="O14">
        <f>EXP(-'Tree for r'!O14*deltat)</f>
        <v>0.99117795258122665</v>
      </c>
      <c r="P14">
        <f>EXP(-'Tree for r'!P14*deltat)</f>
        <v>0.99503313703621044</v>
      </c>
      <c r="Q14">
        <f>EXP(-'Tree for r'!Q14*deltat)</f>
        <v>0.99503313703621044</v>
      </c>
      <c r="R14">
        <f>EXP(-'Tree for r'!R14*deltat)</f>
        <v>0.99503313703621044</v>
      </c>
      <c r="S14">
        <f>EXP(-'Tree for r'!S14*deltat)</f>
        <v>0.99503313703621044</v>
      </c>
      <c r="T14">
        <f>EXP(-'Tree for r'!T14*deltat)</f>
        <v>0.99503313703621044</v>
      </c>
      <c r="U14">
        <f>EXP(-'Tree for r'!U14*deltat)</f>
        <v>0.99503313703621044</v>
      </c>
      <c r="V14">
        <f>EXP(-'Tree for r'!V14*deltat)</f>
        <v>0.99503313703621044</v>
      </c>
      <c r="W14">
        <f>EXP(-'Tree for r'!W14*deltat)</f>
        <v>0.99503313703621044</v>
      </c>
      <c r="X14">
        <f>EXP(-'Tree for r'!X14*deltat)</f>
        <v>0.99503313703621044</v>
      </c>
      <c r="Y14">
        <f>EXP(-'Tree for r'!Y14*deltat)</f>
        <v>0.99503313703621044</v>
      </c>
      <c r="Z14">
        <f>EXP(-'Tree for r'!Z14*deltat)</f>
        <v>0.99503313703621044</v>
      </c>
    </row>
    <row r="15" spans="2:26" x14ac:dyDescent="0.25">
      <c r="B15">
        <v>11</v>
      </c>
      <c r="N15">
        <f>EXP(-'Tree for r'!N15*deltat)</f>
        <v>0.99159839321543364</v>
      </c>
      <c r="O15">
        <f>EXP(-'Tree for r'!O15*deltat)</f>
        <v>0.99158931389834293</v>
      </c>
      <c r="P15">
        <f>EXP(-'Tree for r'!P15*deltat)</f>
        <v>0.99544609834226006</v>
      </c>
      <c r="Q15">
        <f>EXP(-'Tree for r'!Q15*deltat)</f>
        <v>0.99544609834226006</v>
      </c>
      <c r="R15">
        <f>EXP(-'Tree for r'!R15*deltat)</f>
        <v>0.99544609834226006</v>
      </c>
      <c r="S15">
        <f>EXP(-'Tree for r'!S15*deltat)</f>
        <v>0.99544609834226006</v>
      </c>
      <c r="T15">
        <f>EXP(-'Tree for r'!T15*deltat)</f>
        <v>0.99544609834226006</v>
      </c>
      <c r="U15">
        <f>EXP(-'Tree for r'!U15*deltat)</f>
        <v>0.99544609834226006</v>
      </c>
      <c r="V15">
        <f>EXP(-'Tree for r'!V15*deltat)</f>
        <v>0.99544609834226006</v>
      </c>
      <c r="W15">
        <f>EXP(-'Tree for r'!W15*deltat)</f>
        <v>0.99544609834226006</v>
      </c>
      <c r="X15">
        <f>EXP(-'Tree for r'!X15*deltat)</f>
        <v>0.99544609834226006</v>
      </c>
      <c r="Y15">
        <f>EXP(-'Tree for r'!Y15*deltat)</f>
        <v>0.99544609834226006</v>
      </c>
      <c r="Z15">
        <f>EXP(-'Tree for r'!Z15*deltat)</f>
        <v>0.99544609834226006</v>
      </c>
    </row>
    <row r="16" spans="2:26" x14ac:dyDescent="0.25">
      <c r="B16">
        <v>10</v>
      </c>
      <c r="M16">
        <f>EXP(-'Tree for r'!M16*deltat)</f>
        <v>0.9920226864602778</v>
      </c>
      <c r="N16">
        <f>EXP(-'Tree for r'!N16*deltat)</f>
        <v>0.99200992902494312</v>
      </c>
      <c r="O16">
        <f>EXP(-'Tree for r'!O16*deltat)</f>
        <v>0.99200084593972992</v>
      </c>
      <c r="P16">
        <f>EXP(-'Tree for r'!P16*deltat)</f>
        <v>0.99585923103661211</v>
      </c>
      <c r="Q16">
        <f>EXP(-'Tree for r'!Q16*deltat)</f>
        <v>0.99585923103661211</v>
      </c>
      <c r="R16">
        <f>EXP(-'Tree for r'!R16*deltat)</f>
        <v>0.99585923103661211</v>
      </c>
      <c r="S16">
        <f>EXP(-'Tree for r'!S16*deltat)</f>
        <v>0.99585923103661211</v>
      </c>
      <c r="T16">
        <f>EXP(-'Tree for r'!T16*deltat)</f>
        <v>0.99585923103661211</v>
      </c>
      <c r="U16">
        <f>EXP(-'Tree for r'!U16*deltat)</f>
        <v>0.99585923103661211</v>
      </c>
      <c r="V16">
        <f>EXP(-'Tree for r'!V16*deltat)</f>
        <v>0.99585923103661211</v>
      </c>
      <c r="W16">
        <f>EXP(-'Tree for r'!W16*deltat)</f>
        <v>0.99585923103661211</v>
      </c>
      <c r="X16">
        <f>EXP(-'Tree for r'!X16*deltat)</f>
        <v>0.99585923103661211</v>
      </c>
      <c r="Y16">
        <f>EXP(-'Tree for r'!Y16*deltat)</f>
        <v>0.99585923103661211</v>
      </c>
      <c r="Z16">
        <f>EXP(-'Tree for r'!Z16*deltat)</f>
        <v>0.99585923103661211</v>
      </c>
    </row>
    <row r="17" spans="2:26" x14ac:dyDescent="0.25">
      <c r="B17">
        <v>9</v>
      </c>
      <c r="L17">
        <f>EXP(-'Tree for r'!L17*deltat)</f>
        <v>0.99237903198460642</v>
      </c>
      <c r="M17">
        <f>EXP(-'Tree for r'!M17*deltat)</f>
        <v>0.99243439836110126</v>
      </c>
      <c r="N17">
        <f>EXP(-'Tree for r'!N17*deltat)</f>
        <v>0.99242163563114161</v>
      </c>
      <c r="O17">
        <f>EXP(-'Tree for r'!O17*deltat)</f>
        <v>0.9924125487762423</v>
      </c>
      <c r="P17">
        <f>EXP(-'Tree for r'!P17*deltat)</f>
        <v>0.99627253519039682</v>
      </c>
      <c r="Q17">
        <f>EXP(-'Tree for r'!Q17*deltat)</f>
        <v>0.99627253519039682</v>
      </c>
      <c r="R17">
        <f>EXP(-'Tree for r'!R17*deltat)</f>
        <v>0.99627253519039682</v>
      </c>
      <c r="S17">
        <f>EXP(-'Tree for r'!S17*deltat)</f>
        <v>0.99627253519039682</v>
      </c>
      <c r="T17">
        <f>EXP(-'Tree for r'!T17*deltat)</f>
        <v>0.99627253519039682</v>
      </c>
      <c r="U17">
        <f>EXP(-'Tree for r'!U17*deltat)</f>
        <v>0.99627253519039682</v>
      </c>
      <c r="V17">
        <f>EXP(-'Tree for r'!V17*deltat)</f>
        <v>0.99627253519039682</v>
      </c>
      <c r="W17">
        <f>EXP(-'Tree for r'!W17*deltat)</f>
        <v>0.99627253519039682</v>
      </c>
      <c r="X17">
        <f>EXP(-'Tree for r'!X17*deltat)</f>
        <v>0.99627253519039682</v>
      </c>
      <c r="Y17">
        <f>EXP(-'Tree for r'!Y17*deltat)</f>
        <v>0.99627253519039682</v>
      </c>
      <c r="Z17">
        <f>EXP(-'Tree for r'!Z17*deltat)</f>
        <v>0.99627253519039682</v>
      </c>
    </row>
    <row r="18" spans="2:26" x14ac:dyDescent="0.25">
      <c r="B18">
        <v>8</v>
      </c>
      <c r="K18">
        <f>EXP(-'Tree for r'!K18*deltat)</f>
        <v>0.99288506723244441</v>
      </c>
      <c r="L18">
        <f>EXP(-'Tree for r'!L18*deltat)</f>
        <v>0.99279089177689961</v>
      </c>
      <c r="M18">
        <f>EXP(-'Tree for r'!M18*deltat)</f>
        <v>0.9928462811316956</v>
      </c>
      <c r="N18">
        <f>EXP(-'Tree for r'!N18*deltat)</f>
        <v>0.99283351310491386</v>
      </c>
      <c r="O18">
        <f>EXP(-'Tree for r'!O18*deltat)</f>
        <v>0.99282442247876368</v>
      </c>
      <c r="P18">
        <f>EXP(-'Tree for r'!P18*deltat)</f>
        <v>0.99668601087477349</v>
      </c>
      <c r="Q18">
        <f>EXP(-'Tree for r'!Q18*deltat)</f>
        <v>0.99668601087477349</v>
      </c>
      <c r="R18">
        <f>EXP(-'Tree for r'!R18*deltat)</f>
        <v>0.99668601087477349</v>
      </c>
      <c r="S18">
        <f>EXP(-'Tree for r'!S18*deltat)</f>
        <v>0.99668601087477349</v>
      </c>
      <c r="T18">
        <f>EXP(-'Tree for r'!T18*deltat)</f>
        <v>0.99668601087477349</v>
      </c>
      <c r="U18">
        <f>EXP(-'Tree for r'!U18*deltat)</f>
        <v>0.99668601087477349</v>
      </c>
      <c r="V18">
        <f>EXP(-'Tree for r'!V18*deltat)</f>
        <v>0.99668601087477349</v>
      </c>
      <c r="W18">
        <f>EXP(-'Tree for r'!W18*deltat)</f>
        <v>0.99668601087477349</v>
      </c>
      <c r="X18">
        <f>EXP(-'Tree for r'!X18*deltat)</f>
        <v>0.99668601087477349</v>
      </c>
      <c r="Y18">
        <f>EXP(-'Tree for r'!Y18*deltat)</f>
        <v>0.99668601087477349</v>
      </c>
      <c r="Z18">
        <f>EXP(-'Tree for r'!Z18*deltat)</f>
        <v>0.99668601087477349</v>
      </c>
    </row>
    <row r="19" spans="2:26" x14ac:dyDescent="0.25">
      <c r="B19">
        <v>7</v>
      </c>
      <c r="J19">
        <f>EXP(-'Tree for r'!J19*deltat)</f>
        <v>0.9933230053460157</v>
      </c>
      <c r="K19">
        <f>EXP(-'Tree for r'!K19*deltat)</f>
        <v>0.99329713704083566</v>
      </c>
      <c r="L19">
        <f>EXP(-'Tree for r'!L19*deltat)</f>
        <v>0.99320292250034214</v>
      </c>
      <c r="M19">
        <f>EXP(-'Tree for r'!M19*deltat)</f>
        <v>0.99325833484297588</v>
      </c>
      <c r="N19">
        <f>EXP(-'Tree for r'!N19*deltat)</f>
        <v>0.99324556151717358</v>
      </c>
      <c r="O19">
        <f>EXP(-'Tree for r'!O19*deltat)</f>
        <v>0.99323646711820757</v>
      </c>
      <c r="P19">
        <f>EXP(-'Tree for r'!P19*deltat)</f>
        <v>0.99709965816093138</v>
      </c>
      <c r="Q19">
        <f>EXP(-'Tree for r'!Q19*deltat)</f>
        <v>0.99709965816093138</v>
      </c>
      <c r="R19">
        <f>EXP(-'Tree for r'!R19*deltat)</f>
        <v>0.99709965816093138</v>
      </c>
      <c r="S19">
        <f>EXP(-'Tree for r'!S19*deltat)</f>
        <v>0.99709965816093138</v>
      </c>
      <c r="T19">
        <f>EXP(-'Tree for r'!T19*deltat)</f>
        <v>0.99709965816093138</v>
      </c>
      <c r="U19">
        <f>EXP(-'Tree for r'!U19*deltat)</f>
        <v>0.99709965816093138</v>
      </c>
      <c r="V19">
        <f>EXP(-'Tree for r'!V19*deltat)</f>
        <v>0.99709965816093138</v>
      </c>
      <c r="W19">
        <f>EXP(-'Tree for r'!W19*deltat)</f>
        <v>0.99709965816093138</v>
      </c>
      <c r="X19">
        <f>EXP(-'Tree for r'!X19*deltat)</f>
        <v>0.99709965816093138</v>
      </c>
      <c r="Y19">
        <f>EXP(-'Tree for r'!Y19*deltat)</f>
        <v>0.99709965816093138</v>
      </c>
      <c r="Z19">
        <f>EXP(-'Tree for r'!Z19*deltat)</f>
        <v>0.99709965816093138</v>
      </c>
    </row>
    <row r="20" spans="2:26" x14ac:dyDescent="0.25">
      <c r="B20">
        <v>6</v>
      </c>
      <c r="I20">
        <f>EXP(-'Tree for r'!I20*deltat)</f>
        <v>0.99376578500598334</v>
      </c>
      <c r="J20">
        <f>EXP(-'Tree for r'!J20*deltat)</f>
        <v>0.99373525690865061</v>
      </c>
      <c r="K20">
        <f>EXP(-'Tree for r'!K20*deltat)</f>
        <v>0.99370937786753766</v>
      </c>
      <c r="L20">
        <f>EXP(-'Tree for r'!L20*deltat)</f>
        <v>0.99361512422587428</v>
      </c>
      <c r="M20">
        <f>EXP(-'Tree for r'!M20*deltat)</f>
        <v>0.99367055956588624</v>
      </c>
      <c r="N20">
        <f>EXP(-'Tree for r'!N20*deltat)</f>
        <v>0.99365778093886425</v>
      </c>
      <c r="O20">
        <f>EXP(-'Tree for r'!O20*deltat)</f>
        <v>0.99364868276551654</v>
      </c>
      <c r="P20">
        <f>EXP(-'Tree for r'!P20*deltat)</f>
        <v>0.99751347712008909</v>
      </c>
      <c r="Q20">
        <f>EXP(-'Tree for r'!Q20*deltat)</f>
        <v>0.99751347712008909</v>
      </c>
      <c r="R20">
        <f>EXP(-'Tree for r'!R20*deltat)</f>
        <v>0.99751347712008909</v>
      </c>
      <c r="S20">
        <f>EXP(-'Tree for r'!S20*deltat)</f>
        <v>0.99751347712008909</v>
      </c>
      <c r="T20">
        <f>EXP(-'Tree for r'!T20*deltat)</f>
        <v>0.99751347712008909</v>
      </c>
      <c r="U20">
        <f>EXP(-'Tree for r'!U20*deltat)</f>
        <v>0.99751347712008909</v>
      </c>
      <c r="V20">
        <f>EXP(-'Tree for r'!V20*deltat)</f>
        <v>0.99751347712008909</v>
      </c>
      <c r="W20">
        <f>EXP(-'Tree for r'!W20*deltat)</f>
        <v>0.99751347712008909</v>
      </c>
      <c r="X20">
        <f>EXP(-'Tree for r'!X20*deltat)</f>
        <v>0.99751347712008909</v>
      </c>
      <c r="Y20">
        <f>EXP(-'Tree for r'!Y20*deltat)</f>
        <v>0.99751347712008909</v>
      </c>
      <c r="Z20">
        <f>EXP(-'Tree for r'!Z20*deltat)</f>
        <v>0.99751347712008909</v>
      </c>
    </row>
    <row r="21" spans="2:26" x14ac:dyDescent="0.25">
      <c r="B21">
        <v>5</v>
      </c>
      <c r="H21">
        <f>EXP(-'Tree for r'!H21*deltat)</f>
        <v>0.99421361411598685</v>
      </c>
      <c r="I21">
        <f>EXP(-'Tree for r'!I21*deltat)</f>
        <v>0.99417822033221359</v>
      </c>
      <c r="J21">
        <f>EXP(-'Tree for r'!J21*deltat)</f>
        <v>0.99414767956502859</v>
      </c>
      <c r="K21">
        <f>EXP(-'Tree for r'!K21*deltat)</f>
        <v>0.99412178978352694</v>
      </c>
      <c r="L21">
        <f>EXP(-'Tree for r'!L21*deltat)</f>
        <v>0.9940274970244658</v>
      </c>
      <c r="M21">
        <f>EXP(-'Tree for r'!M21*deltat)</f>
        <v>0.99408295537140046</v>
      </c>
      <c r="N21">
        <f>EXP(-'Tree for r'!N21*deltat)</f>
        <v>0.99407017144095855</v>
      </c>
      <c r="O21">
        <f>EXP(-'Tree for r'!O21*deltat)</f>
        <v>0.99406106949166262</v>
      </c>
      <c r="P21">
        <f>EXP(-'Tree for r'!P21*deltat)</f>
        <v>0.99792746782349473</v>
      </c>
      <c r="Q21">
        <f>EXP(-'Tree for r'!Q21*deltat)</f>
        <v>0.99792746782349473</v>
      </c>
      <c r="R21">
        <f>EXP(-'Tree for r'!R21*deltat)</f>
        <v>0.99792746782349473</v>
      </c>
      <c r="S21">
        <f>EXP(-'Tree for r'!S21*deltat)</f>
        <v>0.99792746782349473</v>
      </c>
      <c r="T21">
        <f>EXP(-'Tree for r'!T21*deltat)</f>
        <v>0.99792746782349473</v>
      </c>
      <c r="U21">
        <f>EXP(-'Tree for r'!U21*deltat)</f>
        <v>0.99792746782349473</v>
      </c>
      <c r="V21">
        <f>EXP(-'Tree for r'!V21*deltat)</f>
        <v>0.99792746782349473</v>
      </c>
      <c r="W21">
        <f>EXP(-'Tree for r'!W21*deltat)</f>
        <v>0.99792746782349473</v>
      </c>
      <c r="X21">
        <f>EXP(-'Tree for r'!X21*deltat)</f>
        <v>0.99792746782349473</v>
      </c>
      <c r="Y21">
        <f>EXP(-'Tree for r'!Y21*deltat)</f>
        <v>0.99792746782349473</v>
      </c>
      <c r="Z21">
        <f>EXP(-'Tree for r'!Z21*deltat)</f>
        <v>0.99792746782349473</v>
      </c>
    </row>
    <row r="22" spans="2:26" x14ac:dyDescent="0.25">
      <c r="B22">
        <v>4</v>
      </c>
      <c r="G22">
        <f>EXP(-'Tree for r'!G22*deltat)</f>
        <v>0.99466670546329938</v>
      </c>
      <c r="H22">
        <f>EXP(-'Tree for r'!H22*deltat)</f>
        <v>0.99462623530144867</v>
      </c>
      <c r="I22">
        <f>EXP(-'Tree for r'!I22*deltat)</f>
        <v>0.99459082682845279</v>
      </c>
      <c r="J22">
        <f>EXP(-'Tree for r'!J22*deltat)</f>
        <v>0.99456027338615716</v>
      </c>
      <c r="K22">
        <f>EXP(-'Tree for r'!K22*deltat)</f>
        <v>0.99453437285980939</v>
      </c>
      <c r="L22">
        <f>EXP(-'Tree for r'!L22*deltat)</f>
        <v>0.99444004096711591</v>
      </c>
      <c r="M22">
        <f>EXP(-'Tree for r'!M22*deltat)</f>
        <v>0.99449552233052163</v>
      </c>
      <c r="N22">
        <f>EXP(-'Tree for r'!N22*deltat)</f>
        <v>0.99448273309445878</v>
      </c>
      <c r="O22">
        <f>EXP(-'Tree for r'!O22*deltat)</f>
        <v>0.99447362736764766</v>
      </c>
      <c r="P22">
        <f>EXP(-'Tree for r'!P22*deltat)</f>
        <v>0.99834163034242618</v>
      </c>
      <c r="Q22">
        <f>EXP(-'Tree for r'!Q22*deltat)</f>
        <v>0.99834163034242618</v>
      </c>
      <c r="R22">
        <f>EXP(-'Tree for r'!R22*deltat)</f>
        <v>0.99834163034242618</v>
      </c>
      <c r="S22">
        <f>EXP(-'Tree for r'!S22*deltat)</f>
        <v>0.99834163034242618</v>
      </c>
      <c r="T22">
        <f>EXP(-'Tree for r'!T22*deltat)</f>
        <v>0.99834163034242618</v>
      </c>
      <c r="U22">
        <f>EXP(-'Tree for r'!U22*deltat)</f>
        <v>0.99834163034242618</v>
      </c>
      <c r="V22">
        <f>EXP(-'Tree for r'!V22*deltat)</f>
        <v>0.99834163034242618</v>
      </c>
      <c r="W22">
        <f>EXP(-'Tree for r'!W22*deltat)</f>
        <v>0.99834163034242618</v>
      </c>
      <c r="X22">
        <f>EXP(-'Tree for r'!X22*deltat)</f>
        <v>0.99834163034242618</v>
      </c>
      <c r="Y22">
        <f>EXP(-'Tree for r'!Y22*deltat)</f>
        <v>0.99834163034242618</v>
      </c>
      <c r="Z22">
        <f>EXP(-'Tree for r'!Z22*deltat)</f>
        <v>0.99834163034242618</v>
      </c>
    </row>
    <row r="23" spans="2:26" x14ac:dyDescent="0.25">
      <c r="B23">
        <v>3</v>
      </c>
      <c r="F23">
        <f>EXP(-'Tree for r'!F23*deltat)</f>
        <v>0.99512527680569918</v>
      </c>
      <c r="G23">
        <f>EXP(-'Tree for r'!G23*deltat)</f>
        <v>0.99507951469194045</v>
      </c>
      <c r="H23">
        <f>EXP(-'Tree for r'!H23*deltat)</f>
        <v>0.99503902773405517</v>
      </c>
      <c r="I23">
        <f>EXP(-'Tree for r'!I23*deltat)</f>
        <v>0.99500360456574044</v>
      </c>
      <c r="J23">
        <f>EXP(-'Tree for r'!J23*deltat)</f>
        <v>0.99497303844307372</v>
      </c>
      <c r="K23">
        <f>EXP(-'Tree for r'!K23*deltat)</f>
        <v>0.9949471271674204</v>
      </c>
      <c r="L23">
        <f>EXP(-'Tree for r'!L23*deltat)</f>
        <v>0.99485275612485335</v>
      </c>
      <c r="M23">
        <f>EXP(-'Tree for r'!M23*deltat)</f>
        <v>0.99490826051428238</v>
      </c>
      <c r="N23">
        <f>EXP(-'Tree for r'!N23*deltat)</f>
        <v>0.99489546597039669</v>
      </c>
      <c r="O23">
        <f>EXP(-'Tree for r'!O23*deltat)</f>
        <v>0.99488635646450252</v>
      </c>
      <c r="P23">
        <f>EXP(-'Tree for r'!P23*deltat)</f>
        <v>0.99875596474819062</v>
      </c>
      <c r="Q23">
        <f>EXP(-'Tree for r'!Q23*deltat)</f>
        <v>0.99875596474819062</v>
      </c>
      <c r="R23">
        <f>EXP(-'Tree for r'!R23*deltat)</f>
        <v>0.99875596474819062</v>
      </c>
      <c r="S23">
        <f>EXP(-'Tree for r'!S23*deltat)</f>
        <v>0.99875596474819062</v>
      </c>
      <c r="T23">
        <f>EXP(-'Tree for r'!T23*deltat)</f>
        <v>0.99875596474819062</v>
      </c>
      <c r="U23">
        <f>EXP(-'Tree for r'!U23*deltat)</f>
        <v>0.99875596474819062</v>
      </c>
      <c r="V23">
        <f>EXP(-'Tree for r'!V23*deltat)</f>
        <v>0.99875596474819062</v>
      </c>
      <c r="W23">
        <f>EXP(-'Tree for r'!W23*deltat)</f>
        <v>0.99875596474819062</v>
      </c>
      <c r="X23">
        <f>EXP(-'Tree for r'!X23*deltat)</f>
        <v>0.99875596474819062</v>
      </c>
      <c r="Y23">
        <f>EXP(-'Tree for r'!Y23*deltat)</f>
        <v>0.99875596474819062</v>
      </c>
      <c r="Z23">
        <f>EXP(-'Tree for r'!Z23*deltat)</f>
        <v>0.99875596474819062</v>
      </c>
    </row>
    <row r="24" spans="2:26" x14ac:dyDescent="0.25">
      <c r="B24">
        <v>2</v>
      </c>
      <c r="E24">
        <f>EXP(-'Tree for r'!E24*deltat)</f>
        <v>0.9955895711089161</v>
      </c>
      <c r="F24">
        <f>EXP(-'Tree for r'!F24*deltat)</f>
        <v>0.99553827635184167</v>
      </c>
      <c r="G24">
        <f>EXP(-'Tree for r'!G24*deltat)</f>
        <v>0.99549249524576833</v>
      </c>
      <c r="H24">
        <f>EXP(-'Tree for r'!H24*deltat)</f>
        <v>0.99545199148487784</v>
      </c>
      <c r="I24">
        <f>EXP(-'Tree for r'!I24*deltat)</f>
        <v>0.99541655361514536</v>
      </c>
      <c r="J24">
        <f>EXP(-'Tree for r'!J24*deltat)</f>
        <v>0.99538597480684488</v>
      </c>
      <c r="K24">
        <f>EXP(-'Tree for r'!K24*deltat)</f>
        <v>0.9953600527774249</v>
      </c>
      <c r="L24">
        <f>EXP(-'Tree for r'!L24*deltat)</f>
        <v>0.99526564256873606</v>
      </c>
      <c r="M24">
        <f>EXP(-'Tree for r'!M24*deltat)</f>
        <v>0.99532116999374476</v>
      </c>
      <c r="N24">
        <f>EXP(-'Tree for r'!N24*deltat)</f>
        <v>0.99530837013983342</v>
      </c>
      <c r="O24">
        <f>EXP(-'Tree for r'!O24*deltat)</f>
        <v>0.99529925685328779</v>
      </c>
      <c r="P24">
        <f>EXP(-'Tree for r'!P24*deltat)</f>
        <v>0.9991704711121252</v>
      </c>
      <c r="Q24">
        <f>EXP(-'Tree for r'!Q24*deltat)</f>
        <v>0.9991704711121252</v>
      </c>
      <c r="R24">
        <f>EXP(-'Tree for r'!R24*deltat)</f>
        <v>0.9991704711121252</v>
      </c>
      <c r="S24">
        <f>EXP(-'Tree for r'!S24*deltat)</f>
        <v>0.9991704711121252</v>
      </c>
      <c r="T24">
        <f>EXP(-'Tree for r'!T24*deltat)</f>
        <v>0.9991704711121252</v>
      </c>
      <c r="U24">
        <f>EXP(-'Tree for r'!U24*deltat)</f>
        <v>0.9991704711121252</v>
      </c>
      <c r="V24">
        <f>EXP(-'Tree for r'!V24*deltat)</f>
        <v>0.9991704711121252</v>
      </c>
      <c r="W24">
        <f>EXP(-'Tree for r'!W24*deltat)</f>
        <v>0.9991704711121252</v>
      </c>
      <c r="X24">
        <f>EXP(-'Tree for r'!X24*deltat)</f>
        <v>0.9991704711121252</v>
      </c>
      <c r="Y24">
        <f>EXP(-'Tree for r'!Y24*deltat)</f>
        <v>0.9991704711121252</v>
      </c>
      <c r="Z24">
        <f>EXP(-'Tree for r'!Z24*deltat)</f>
        <v>0.9991704711121252</v>
      </c>
    </row>
    <row r="25" spans="2:26" x14ac:dyDescent="0.25">
      <c r="B25">
        <v>1</v>
      </c>
      <c r="D25">
        <f>EXP(-'Tree for r'!D25*deltat)</f>
        <v>0.99606433208390577</v>
      </c>
      <c r="E25">
        <f>EXP(-'Tree for r'!E25*deltat)</f>
        <v>0.99600276334771842</v>
      </c>
      <c r="F25">
        <f>EXP(-'Tree for r'!F25*deltat)</f>
        <v>0.99595144730215701</v>
      </c>
      <c r="G25">
        <f>EXP(-'Tree for r'!G25*deltat)</f>
        <v>0.99590564719588714</v>
      </c>
      <c r="H25">
        <f>EXP(-'Tree for r'!H25*deltat)</f>
        <v>0.99586512662501769</v>
      </c>
      <c r="I25">
        <f>EXP(-'Tree for r'!I25*deltat)</f>
        <v>0.99582967404776601</v>
      </c>
      <c r="J25">
        <f>EXP(-'Tree for r'!J25*deltat)</f>
        <v>0.99579908254856697</v>
      </c>
      <c r="K25">
        <f>EXP(-'Tree for r'!K25*deltat)</f>
        <v>0.99577314976091713</v>
      </c>
      <c r="L25">
        <f>EXP(-'Tree for r'!L25*deltat)</f>
        <v>0.99567870036985173</v>
      </c>
      <c r="M25">
        <f>EXP(-'Tree for r'!M25*deltat)</f>
        <v>0.99573425084000056</v>
      </c>
      <c r="N25">
        <f>EXP(-'Tree for r'!N25*deltat)</f>
        <v>0.99572144567385967</v>
      </c>
      <c r="O25">
        <f>EXP(-'Tree for r'!O25*deltat)</f>
        <v>0.99571232860509351</v>
      </c>
      <c r="P25">
        <f>EXP(-'Tree for r'!P25*deltat)</f>
        <v>0.99958514950559618</v>
      </c>
      <c r="Q25">
        <f>EXP(-'Tree for r'!Q25*deltat)</f>
        <v>0.99958514950559618</v>
      </c>
      <c r="R25">
        <f>EXP(-'Tree for r'!R25*deltat)</f>
        <v>0.99958514950559618</v>
      </c>
      <c r="S25">
        <f>EXP(-'Tree for r'!S25*deltat)</f>
        <v>0.99958514950559618</v>
      </c>
      <c r="T25">
        <f>EXP(-'Tree for r'!T25*deltat)</f>
        <v>0.99958514950559618</v>
      </c>
      <c r="U25">
        <f>EXP(-'Tree for r'!U25*deltat)</f>
        <v>0.99958514950559618</v>
      </c>
      <c r="V25">
        <f>EXP(-'Tree for r'!V25*deltat)</f>
        <v>0.99958514950559618</v>
      </c>
      <c r="W25">
        <f>EXP(-'Tree for r'!W25*deltat)</f>
        <v>0.99958514950559618</v>
      </c>
      <c r="X25">
        <f>EXP(-'Tree for r'!X25*deltat)</f>
        <v>0.99958514950559618</v>
      </c>
      <c r="Y25">
        <f>EXP(-'Tree for r'!Y25*deltat)</f>
        <v>0.99958514950559618</v>
      </c>
      <c r="Z25">
        <f>EXP(-'Tree for r'!Z25*deltat)</f>
        <v>0.99958514950559618</v>
      </c>
    </row>
    <row r="26" spans="2:26" x14ac:dyDescent="0.25">
      <c r="B26">
        <v>0</v>
      </c>
      <c r="C26">
        <f>EXP(-'Tree for r'!C26*deltat)</f>
        <v>0.99653598450030334</v>
      </c>
      <c r="D26">
        <f>EXP(-'Tree for r'!D26*deltat)</f>
        <v>0.99647772135927393</v>
      </c>
      <c r="E26">
        <f>EXP(-'Tree for r'!E26*deltat)</f>
        <v>0.99641612707066551</v>
      </c>
      <c r="F26">
        <f>EXP(-'Tree for r'!F26*deltat)</f>
        <v>0.9963647897277822</v>
      </c>
      <c r="G26">
        <f>EXP(-'Tree for r'!G26*deltat)</f>
        <v>0.99631897061342989</v>
      </c>
      <c r="H26">
        <f>EXP(-'Tree for r'!H26*deltat)</f>
        <v>0.99627843322560516</v>
      </c>
      <c r="I26">
        <f>EXP(-'Tree for r'!I26*deltat)</f>
        <v>0.99624296593473038</v>
      </c>
      <c r="J26">
        <f>EXP(-'Tree for r'!J26*deltat)</f>
        <v>0.99621236173936567</v>
      </c>
      <c r="K26">
        <f>EXP(-'Tree for r'!K26*deltat)</f>
        <v>0.99618641818902121</v>
      </c>
      <c r="L26">
        <f>EXP(-'Tree for r'!L26*deltat)</f>
        <v>0.99609192959931758</v>
      </c>
      <c r="M26">
        <f>EXP(-'Tree for r'!M26*deltat)</f>
        <v>0.99614750312417066</v>
      </c>
      <c r="N26">
        <f>EXP(-'Tree for r'!N26*deltat)</f>
        <v>0.99613469264359555</v>
      </c>
      <c r="O26">
        <f>EXP(-'Tree for r'!O26*deltat)</f>
        <v>0.99612557179103922</v>
      </c>
      <c r="P26">
        <f>EXP(-'Tree for r'!P26*deltat)</f>
        <v>1</v>
      </c>
      <c r="Q26">
        <f>EXP(-'Tree for r'!Q26*deltat)</f>
        <v>1</v>
      </c>
      <c r="R26">
        <f>EXP(-'Tree for r'!R26*deltat)</f>
        <v>1</v>
      </c>
      <c r="S26">
        <f>EXP(-'Tree for r'!S26*deltat)</f>
        <v>1</v>
      </c>
      <c r="T26">
        <f>EXP(-'Tree for r'!T26*deltat)</f>
        <v>1</v>
      </c>
      <c r="U26">
        <f>EXP(-'Tree for r'!U26*deltat)</f>
        <v>1</v>
      </c>
      <c r="V26">
        <f>EXP(-'Tree for r'!V26*deltat)</f>
        <v>1</v>
      </c>
      <c r="W26">
        <f>EXP(-'Tree for r'!W26*deltat)</f>
        <v>1</v>
      </c>
      <c r="X26">
        <f>EXP(-'Tree for r'!X26*deltat)</f>
        <v>1</v>
      </c>
      <c r="Y26">
        <f>EXP(-'Tree for r'!Y26*deltat)</f>
        <v>1</v>
      </c>
      <c r="Z26">
        <f>EXP(-'Tree for r'!Z26*deltat)</f>
        <v>1</v>
      </c>
    </row>
    <row r="27" spans="2:26" x14ac:dyDescent="0.25">
      <c r="B27">
        <v>-1</v>
      </c>
      <c r="D27">
        <f>EXP(-'Tree for r'!D27*deltat)</f>
        <v>0.99689128220056167</v>
      </c>
      <c r="E27">
        <f>EXP(-'Tree for r'!E27*deltat)</f>
        <v>0.99682966234892734</v>
      </c>
      <c r="F27">
        <f>EXP(-'Tree for r'!F27*deltat)</f>
        <v>0.99677830369988296</v>
      </c>
      <c r="G27">
        <f>EXP(-'Tree for r'!G27*deltat)</f>
        <v>0.99673246556955974</v>
      </c>
      <c r="H27">
        <f>EXP(-'Tree for r'!H27*deltat)</f>
        <v>0.99669191135780022</v>
      </c>
      <c r="I27">
        <f>EXP(-'Tree for r'!I27*deltat)</f>
        <v>0.99665642934719567</v>
      </c>
      <c r="J27">
        <f>EXP(-'Tree for r'!J27*deltat)</f>
        <v>0.99662581245039628</v>
      </c>
      <c r="K27">
        <f>EXP(-'Tree for r'!K27*deltat)</f>
        <v>0.99659985813289031</v>
      </c>
      <c r="L27">
        <f>EXP(-'Tree for r'!L27*deltat)</f>
        <v>0.99650533032828026</v>
      </c>
      <c r="M27">
        <f>EXP(-'Tree for r'!M27*deltat)</f>
        <v>0.99656092691740583</v>
      </c>
      <c r="N27">
        <f>EXP(-'Tree for r'!N27*deltat)</f>
        <v>0.99654811112019093</v>
      </c>
      <c r="O27">
        <f>EXP(-'Tree for r'!O27*deltat)</f>
        <v>0.99653898648227413</v>
      </c>
      <c r="P27">
        <f>EXP(-'Tree for r'!P27*deltat)</f>
        <v>1.0004150226667623</v>
      </c>
      <c r="Q27">
        <f>EXP(-'Tree for r'!Q27*deltat)</f>
        <v>1.0004150226667623</v>
      </c>
      <c r="R27">
        <f>EXP(-'Tree for r'!R27*deltat)</f>
        <v>1.0004150226667623</v>
      </c>
      <c r="S27">
        <f>EXP(-'Tree for r'!S27*deltat)</f>
        <v>1.0004150226667623</v>
      </c>
      <c r="T27">
        <f>EXP(-'Tree for r'!T27*deltat)</f>
        <v>1.0004150226667623</v>
      </c>
      <c r="U27">
        <f>EXP(-'Tree for r'!U27*deltat)</f>
        <v>1.0004150226667623</v>
      </c>
      <c r="V27">
        <f>EXP(-'Tree for r'!V27*deltat)</f>
        <v>1.0004150226667623</v>
      </c>
      <c r="W27">
        <f>EXP(-'Tree for r'!W27*deltat)</f>
        <v>1.0004150226667623</v>
      </c>
      <c r="X27">
        <f>EXP(-'Tree for r'!X27*deltat)</f>
        <v>1.0004150226667623</v>
      </c>
      <c r="Y27">
        <f>EXP(-'Tree for r'!Y27*deltat)</f>
        <v>1.0004150226667623</v>
      </c>
      <c r="Z27">
        <f>EXP(-'Tree for r'!Z27*deltat)</f>
        <v>1.0004150226667623</v>
      </c>
    </row>
    <row r="28" spans="2:26" x14ac:dyDescent="0.25">
      <c r="B28">
        <v>-2</v>
      </c>
      <c r="E28">
        <f>EXP(-'Tree for r'!E28*deltat)</f>
        <v>0.99724336925370316</v>
      </c>
      <c r="F28">
        <f>EXP(-'Tree for r'!F28*deltat)</f>
        <v>0.99719198928965525</v>
      </c>
      <c r="G28">
        <f>EXP(-'Tree for r'!G28*deltat)</f>
        <v>0.99714613213546899</v>
      </c>
      <c r="H28">
        <f>EXP(-'Tree for r'!H28*deltat)</f>
        <v>0.99710556109279225</v>
      </c>
      <c r="I28">
        <f>EXP(-'Tree for r'!I28*deltat)</f>
        <v>0.99707006435634915</v>
      </c>
      <c r="J28">
        <f>EXP(-'Tree for r'!J28*deltat)</f>
        <v>0.99703943475284362</v>
      </c>
      <c r="K28">
        <f>EXP(-'Tree for r'!K28*deltat)</f>
        <v>0.99701346966370752</v>
      </c>
      <c r="L28">
        <f>EXP(-'Tree for r'!L28*deltat)</f>
        <v>0.99691890262791594</v>
      </c>
      <c r="M28">
        <f>EXP(-'Tree for r'!M28*deltat)</f>
        <v>0.99697452229088612</v>
      </c>
      <c r="N28">
        <f>EXP(-'Tree for r'!N28*deltat)</f>
        <v>0.99696170117482497</v>
      </c>
      <c r="O28">
        <f>EXP(-'Tree for r'!O28*deltat)</f>
        <v>0.99695257274997651</v>
      </c>
      <c r="P28">
        <f>EXP(-'Tree for r'!P28*deltat)</f>
        <v>1.0008302175773385</v>
      </c>
      <c r="Q28">
        <f>EXP(-'Tree for r'!Q28*deltat)</f>
        <v>1.0008302175773385</v>
      </c>
      <c r="R28">
        <f>EXP(-'Tree for r'!R28*deltat)</f>
        <v>1.0008302175773385</v>
      </c>
      <c r="S28">
        <f>EXP(-'Tree for r'!S28*deltat)</f>
        <v>1.0008302175773385</v>
      </c>
      <c r="T28">
        <f>EXP(-'Tree for r'!T28*deltat)</f>
        <v>1.0008302175773385</v>
      </c>
      <c r="U28">
        <f>EXP(-'Tree for r'!U28*deltat)</f>
        <v>1.0008302175773385</v>
      </c>
      <c r="V28">
        <f>EXP(-'Tree for r'!V28*deltat)</f>
        <v>1.0008302175773385</v>
      </c>
      <c r="W28">
        <f>EXP(-'Tree for r'!W28*deltat)</f>
        <v>1.0008302175773385</v>
      </c>
      <c r="X28">
        <f>EXP(-'Tree for r'!X28*deltat)</f>
        <v>1.0008302175773385</v>
      </c>
      <c r="Y28">
        <f>EXP(-'Tree for r'!Y28*deltat)</f>
        <v>1.0008302175773385</v>
      </c>
      <c r="Z28">
        <f>EXP(-'Tree for r'!Z28*deltat)</f>
        <v>1.0008302175773385</v>
      </c>
    </row>
    <row r="29" spans="2:26" x14ac:dyDescent="0.25">
      <c r="B29">
        <v>-3</v>
      </c>
      <c r="F29">
        <f>EXP(-'Tree for r'!F29*deltat)</f>
        <v>0.99760584656832418</v>
      </c>
      <c r="G29">
        <f>EXP(-'Tree for r'!G29*deltat)</f>
        <v>0.99755997038237954</v>
      </c>
      <c r="H29">
        <f>EXP(-'Tree for r'!H29*deltat)</f>
        <v>0.9975193825018005</v>
      </c>
      <c r="I29">
        <f>EXP(-'Tree for r'!I29*deltat)</f>
        <v>0.99748387103340719</v>
      </c>
      <c r="J29">
        <f>EXP(-'Tree for r'!J29*deltat)</f>
        <v>0.99745322871792186</v>
      </c>
      <c r="K29">
        <f>EXP(-'Tree for r'!K29*deltat)</f>
        <v>0.9974272528526853</v>
      </c>
      <c r="L29">
        <f>EXP(-'Tree for r'!L29*deltat)</f>
        <v>0.99733264656943033</v>
      </c>
      <c r="M29">
        <f>EXP(-'Tree for r'!M29*deltat)</f>
        <v>0.99738828931582135</v>
      </c>
      <c r="N29">
        <f>EXP(-'Tree for r'!N29*deltat)</f>
        <v>0.99737546287870638</v>
      </c>
      <c r="O29">
        <f>EXP(-'Tree for r'!O29*deltat)</f>
        <v>0.99736633066535474</v>
      </c>
      <c r="P29">
        <f>EXP(-'Tree for r'!P29*deltat)</f>
        <v>1.0012455848032136</v>
      </c>
      <c r="Q29">
        <f>EXP(-'Tree for r'!Q29*deltat)</f>
        <v>1.0012455848032136</v>
      </c>
      <c r="R29">
        <f>EXP(-'Tree for r'!R29*deltat)</f>
        <v>1.0012455848032136</v>
      </c>
      <c r="S29">
        <f>EXP(-'Tree for r'!S29*deltat)</f>
        <v>1.0012455848032136</v>
      </c>
      <c r="T29">
        <f>EXP(-'Tree for r'!T29*deltat)</f>
        <v>1.0012455848032136</v>
      </c>
      <c r="U29">
        <f>EXP(-'Tree for r'!U29*deltat)</f>
        <v>1.0012455848032136</v>
      </c>
      <c r="V29">
        <f>EXP(-'Tree for r'!V29*deltat)</f>
        <v>1.0012455848032136</v>
      </c>
      <c r="W29">
        <f>EXP(-'Tree for r'!W29*deltat)</f>
        <v>1.0012455848032136</v>
      </c>
      <c r="X29">
        <f>EXP(-'Tree for r'!X29*deltat)</f>
        <v>1.0012455848032136</v>
      </c>
      <c r="Y29">
        <f>EXP(-'Tree for r'!Y29*deltat)</f>
        <v>1.0012455848032136</v>
      </c>
      <c r="Z29">
        <f>EXP(-'Tree for r'!Z29*deltat)</f>
        <v>1.0012455848032136</v>
      </c>
    </row>
    <row r="30" spans="2:26" x14ac:dyDescent="0.25">
      <c r="B30">
        <v>-4</v>
      </c>
      <c r="G30">
        <f>EXP(-'Tree for r'!G30*deltat)</f>
        <v>0.99797398038154284</v>
      </c>
      <c r="H30">
        <f>EXP(-'Tree for r'!H30*deltat)</f>
        <v>0.99793337565607343</v>
      </c>
      <c r="I30">
        <f>EXP(-'Tree for r'!I30*deltat)</f>
        <v>0.99789784944961579</v>
      </c>
      <c r="J30">
        <f>EXP(-'Tree for r'!J30*deltat)</f>
        <v>0.99786719441687499</v>
      </c>
      <c r="K30">
        <f>EXP(-'Tree for r'!K30*deltat)</f>
        <v>0.99784120777106555</v>
      </c>
      <c r="L30">
        <f>EXP(-'Tree for r'!L30*deltat)</f>
        <v>0.99774656222405866</v>
      </c>
      <c r="M30">
        <f>EXP(-'Tree for r'!M30*deltat)</f>
        <v>0.99780222806345065</v>
      </c>
      <c r="N30">
        <f>EXP(-'Tree for r'!N30*deltat)</f>
        <v>0.99778939630307351</v>
      </c>
      <c r="O30">
        <f>EXP(-'Tree for r'!O30*deltat)</f>
        <v>0.99778026029964628</v>
      </c>
      <c r="P30">
        <f>EXP(-'Tree for r'!P30*deltat)</f>
        <v>1.0016611244159026</v>
      </c>
      <c r="Q30">
        <f>EXP(-'Tree for r'!Q30*deltat)</f>
        <v>1.0016611244159026</v>
      </c>
      <c r="R30">
        <f>EXP(-'Tree for r'!R30*deltat)</f>
        <v>1.0016611244159026</v>
      </c>
      <c r="S30">
        <f>EXP(-'Tree for r'!S30*deltat)</f>
        <v>1.0016611244159026</v>
      </c>
      <c r="T30">
        <f>EXP(-'Tree for r'!T30*deltat)</f>
        <v>1.0016611244159026</v>
      </c>
      <c r="U30">
        <f>EXP(-'Tree for r'!U30*deltat)</f>
        <v>1.0016611244159026</v>
      </c>
      <c r="V30">
        <f>EXP(-'Tree for r'!V30*deltat)</f>
        <v>1.0016611244159026</v>
      </c>
      <c r="W30">
        <f>EXP(-'Tree for r'!W30*deltat)</f>
        <v>1.0016611244159026</v>
      </c>
      <c r="X30">
        <f>EXP(-'Tree for r'!X30*deltat)</f>
        <v>1.0016611244159026</v>
      </c>
      <c r="Y30">
        <f>EXP(-'Tree for r'!Y30*deltat)</f>
        <v>1.0016611244159026</v>
      </c>
      <c r="Z30">
        <f>EXP(-'Tree for r'!Z30*deltat)</f>
        <v>1.0016611244159026</v>
      </c>
    </row>
    <row r="31" spans="2:26" x14ac:dyDescent="0.25">
      <c r="B31">
        <v>-5</v>
      </c>
      <c r="H31">
        <f>EXP(-'Tree for r'!H31*deltat)</f>
        <v>0.99834754062688924</v>
      </c>
      <c r="I31">
        <f>EXP(-'Tree for r'!I31*deltat)</f>
        <v>0.99831199967625062</v>
      </c>
      <c r="J31">
        <f>EXP(-'Tree for r'!J31*deltat)</f>
        <v>0.99828133192097646</v>
      </c>
      <c r="K31">
        <f>EXP(-'Tree for r'!K31*deltat)</f>
        <v>0.99825533449011994</v>
      </c>
      <c r="L31">
        <f>EXP(-'Tree for r'!L31*deltat)</f>
        <v>0.99816064966306572</v>
      </c>
      <c r="M31">
        <f>EXP(-'Tree for r'!M31*deltat)</f>
        <v>0.99821633860504289</v>
      </c>
      <c r="N31">
        <f>EXP(-'Tree for r'!N31*deltat)</f>
        <v>0.99820350151919435</v>
      </c>
      <c r="O31">
        <f>EXP(-'Tree for r'!O31*deltat)</f>
        <v>0.99819436172411868</v>
      </c>
      <c r="P31">
        <f>EXP(-'Tree for r'!P31*deltat)</f>
        <v>1.0020768364869499</v>
      </c>
      <c r="Q31">
        <f>EXP(-'Tree for r'!Q31*deltat)</f>
        <v>1.0020768364869499</v>
      </c>
      <c r="R31">
        <f>EXP(-'Tree for r'!R31*deltat)</f>
        <v>1.0020768364869499</v>
      </c>
      <c r="S31">
        <f>EXP(-'Tree for r'!S31*deltat)</f>
        <v>1.0020768364869499</v>
      </c>
      <c r="T31">
        <f>EXP(-'Tree for r'!T31*deltat)</f>
        <v>1.0020768364869499</v>
      </c>
      <c r="U31">
        <f>EXP(-'Tree for r'!U31*deltat)</f>
        <v>1.0020768364869499</v>
      </c>
      <c r="V31">
        <f>EXP(-'Tree for r'!V31*deltat)</f>
        <v>1.0020768364869499</v>
      </c>
      <c r="W31">
        <f>EXP(-'Tree for r'!W31*deltat)</f>
        <v>1.0020768364869499</v>
      </c>
      <c r="X31">
        <f>EXP(-'Tree for r'!X31*deltat)</f>
        <v>1.0020768364869499</v>
      </c>
      <c r="Y31">
        <f>EXP(-'Tree for r'!Y31*deltat)</f>
        <v>1.0020768364869499</v>
      </c>
      <c r="Z31">
        <f>EXP(-'Tree for r'!Z31*deltat)</f>
        <v>1.0020768364869499</v>
      </c>
    </row>
    <row r="32" spans="2:26" x14ac:dyDescent="0.25">
      <c r="B32">
        <v>-6</v>
      </c>
      <c r="I32">
        <f>EXP(-'Tree for r'!I32*deltat)</f>
        <v>0.99872632178461707</v>
      </c>
      <c r="J32">
        <f>EXP(-'Tree for r'!J32*deltat)</f>
        <v>0.99869564130152921</v>
      </c>
      <c r="K32">
        <f>EXP(-'Tree for r'!K32*deltat)</f>
        <v>0.99866963308114975</v>
      </c>
      <c r="L32">
        <f>EXP(-'Tree for r'!L32*deltat)</f>
        <v>0.99857490895774603</v>
      </c>
      <c r="M32">
        <f>EXP(-'Tree for r'!M32*deltat)</f>
        <v>0.99863062101189637</v>
      </c>
      <c r="N32">
        <f>EXP(-'Tree for r'!N32*deltat)</f>
        <v>0.9986177785983662</v>
      </c>
      <c r="O32">
        <f>EXP(-'Tree for r'!O32*deltat)</f>
        <v>0.99860863501006847</v>
      </c>
      <c r="P32">
        <f>EXP(-'Tree for r'!P32*deltat)</f>
        <v>1.0024927210879293</v>
      </c>
      <c r="Q32">
        <f>EXP(-'Tree for r'!Q32*deltat)</f>
        <v>1.0024927210879293</v>
      </c>
      <c r="R32">
        <f>EXP(-'Tree for r'!R32*deltat)</f>
        <v>1.0024927210879293</v>
      </c>
      <c r="S32">
        <f>EXP(-'Tree for r'!S32*deltat)</f>
        <v>1.0024927210879293</v>
      </c>
      <c r="T32">
        <f>EXP(-'Tree for r'!T32*deltat)</f>
        <v>1.0024927210879293</v>
      </c>
      <c r="U32">
        <f>EXP(-'Tree for r'!U32*deltat)</f>
        <v>1.0024927210879293</v>
      </c>
      <c r="V32">
        <f>EXP(-'Tree for r'!V32*deltat)</f>
        <v>1.0024927210879293</v>
      </c>
      <c r="W32">
        <f>EXP(-'Tree for r'!W32*deltat)</f>
        <v>1.0024927210879293</v>
      </c>
      <c r="X32">
        <f>EXP(-'Tree for r'!X32*deltat)</f>
        <v>1.0024927210879293</v>
      </c>
      <c r="Y32">
        <f>EXP(-'Tree for r'!Y32*deltat)</f>
        <v>1.0024927210879293</v>
      </c>
      <c r="Z32">
        <f>EXP(-'Tree for r'!Z32*deltat)</f>
        <v>1.0024927210879293</v>
      </c>
    </row>
    <row r="33" spans="2:26" x14ac:dyDescent="0.25">
      <c r="B33">
        <v>-7</v>
      </c>
      <c r="J33">
        <f>EXP(-'Tree for r'!J33*deltat)</f>
        <v>0.99911012262986609</v>
      </c>
      <c r="K33">
        <f>EXP(-'Tree for r'!K33*deltat)</f>
        <v>0.9990841036154855</v>
      </c>
      <c r="L33">
        <f>EXP(-'Tree for r'!L33*deltat)</f>
        <v>0.99898934017942354</v>
      </c>
      <c r="M33">
        <f>EXP(-'Tree for r'!M33*deltat)</f>
        <v>0.99904507535533926</v>
      </c>
      <c r="N33">
        <f>EXP(-'Tree for r'!N33*deltat)</f>
        <v>0.99903222761191635</v>
      </c>
      <c r="O33">
        <f>EXP(-'Tree for r'!O33*deltat)</f>
        <v>0.99902308022882214</v>
      </c>
      <c r="P33">
        <f>EXP(-'Tree for r'!P33*deltat)</f>
        <v>1.0029087782904449</v>
      </c>
      <c r="Q33">
        <f>EXP(-'Tree for r'!Q33*deltat)</f>
        <v>1.0029087782904449</v>
      </c>
      <c r="R33">
        <f>EXP(-'Tree for r'!R33*deltat)</f>
        <v>1.0029087782904449</v>
      </c>
      <c r="S33">
        <f>EXP(-'Tree for r'!S33*deltat)</f>
        <v>1.0029087782904449</v>
      </c>
      <c r="T33">
        <f>EXP(-'Tree for r'!T33*deltat)</f>
        <v>1.0029087782904449</v>
      </c>
      <c r="U33">
        <f>EXP(-'Tree for r'!U33*deltat)</f>
        <v>1.0029087782904449</v>
      </c>
      <c r="V33">
        <f>EXP(-'Tree for r'!V33*deltat)</f>
        <v>1.0029087782904449</v>
      </c>
      <c r="W33">
        <f>EXP(-'Tree for r'!W33*deltat)</f>
        <v>1.0029087782904449</v>
      </c>
      <c r="X33">
        <f>EXP(-'Tree for r'!X33*deltat)</f>
        <v>1.0029087782904449</v>
      </c>
      <c r="Y33">
        <f>EXP(-'Tree for r'!Y33*deltat)</f>
        <v>1.0029087782904449</v>
      </c>
      <c r="Z33">
        <f>EXP(-'Tree for r'!Z33*deltat)</f>
        <v>1.0029087782904449</v>
      </c>
    </row>
    <row r="34" spans="2:26" x14ac:dyDescent="0.25">
      <c r="B34">
        <v>-8</v>
      </c>
      <c r="K34">
        <f>EXP(-'Tree for r'!K34*deltat)</f>
        <v>0.99949874616448786</v>
      </c>
      <c r="L34">
        <f>EXP(-'Tree for r'!L34*deltat)</f>
        <v>0.99940394339945193</v>
      </c>
      <c r="M34">
        <f>EXP(-'Tree for r'!M34*deltat)</f>
        <v>0.99945970170672893</v>
      </c>
      <c r="N34">
        <f>EXP(-'Tree for r'!N34*deltat)</f>
        <v>0.99944684863120126</v>
      </c>
      <c r="O34">
        <f>EXP(-'Tree for r'!O34*deltat)</f>
        <v>0.99943769745173572</v>
      </c>
      <c r="P34">
        <f>EXP(-'Tree for r'!P34*deltat)</f>
        <v>1.0033250081661305</v>
      </c>
      <c r="Q34">
        <f>EXP(-'Tree for r'!Q34*deltat)</f>
        <v>1.0033250081661305</v>
      </c>
      <c r="R34">
        <f>EXP(-'Tree for r'!R34*deltat)</f>
        <v>1.0033250081661305</v>
      </c>
      <c r="S34">
        <f>EXP(-'Tree for r'!S34*deltat)</f>
        <v>1.0033250081661305</v>
      </c>
      <c r="T34">
        <f>EXP(-'Tree for r'!T34*deltat)</f>
        <v>1.0033250081661305</v>
      </c>
      <c r="U34">
        <f>EXP(-'Tree for r'!U34*deltat)</f>
        <v>1.0033250081661305</v>
      </c>
      <c r="V34">
        <f>EXP(-'Tree for r'!V34*deltat)</f>
        <v>1.0033250081661305</v>
      </c>
      <c r="W34">
        <f>EXP(-'Tree for r'!W34*deltat)</f>
        <v>1.0033250081661305</v>
      </c>
      <c r="X34">
        <f>EXP(-'Tree for r'!X34*deltat)</f>
        <v>1.0033250081661305</v>
      </c>
      <c r="Y34">
        <f>EXP(-'Tree for r'!Y34*deltat)</f>
        <v>1.0033250081661305</v>
      </c>
      <c r="Z34">
        <f>EXP(-'Tree for r'!Z34*deltat)</f>
        <v>1.0033250081661305</v>
      </c>
    </row>
    <row r="35" spans="2:26" x14ac:dyDescent="0.25">
      <c r="B35">
        <v>-9</v>
      </c>
      <c r="L35">
        <f>EXP(-'Tree for r'!L35*deltat)</f>
        <v>0.99981871868921424</v>
      </c>
      <c r="M35">
        <f>EXP(-'Tree for r'!M35*deltat)</f>
        <v>0.9998745001374526</v>
      </c>
      <c r="N35">
        <f>EXP(-'Tree for r'!N35*deltat)</f>
        <v>0.99986164172760739</v>
      </c>
      <c r="O35">
        <f>EXP(-'Tree for r'!O35*deltat)</f>
        <v>0.99985248675019489</v>
      </c>
      <c r="P35">
        <f>EXP(-'Tree for r'!P35*deltat)</f>
        <v>1.0037414107866487</v>
      </c>
      <c r="Q35">
        <f>EXP(-'Tree for r'!Q35*deltat)</f>
        <v>1.0037414107866487</v>
      </c>
      <c r="R35">
        <f>EXP(-'Tree for r'!R35*deltat)</f>
        <v>1.0037414107866487</v>
      </c>
      <c r="S35">
        <f>EXP(-'Tree for r'!S35*deltat)</f>
        <v>1.0037414107866487</v>
      </c>
      <c r="T35">
        <f>EXP(-'Tree for r'!T35*deltat)</f>
        <v>1.0037414107866487</v>
      </c>
      <c r="U35">
        <f>EXP(-'Tree for r'!U35*deltat)</f>
        <v>1.0037414107866487</v>
      </c>
      <c r="V35">
        <f>EXP(-'Tree for r'!V35*deltat)</f>
        <v>1.0037414107866487</v>
      </c>
      <c r="W35">
        <f>EXP(-'Tree for r'!W35*deltat)</f>
        <v>1.0037414107866487</v>
      </c>
      <c r="X35">
        <f>EXP(-'Tree for r'!X35*deltat)</f>
        <v>1.0037414107866487</v>
      </c>
      <c r="Y35">
        <f>EXP(-'Tree for r'!Y35*deltat)</f>
        <v>1.0037414107866487</v>
      </c>
      <c r="Z35">
        <f>EXP(-'Tree for r'!Z35*deltat)</f>
        <v>1.0037414107866487</v>
      </c>
    </row>
    <row r="36" spans="2:26" x14ac:dyDescent="0.25">
      <c r="B36">
        <v>-10</v>
      </c>
      <c r="M36">
        <f>EXP(-'Tree for r'!M36*deltat)</f>
        <v>1</v>
      </c>
      <c r="N36">
        <f>EXP(-'Tree for r'!N36*deltat)</f>
        <v>1</v>
      </c>
      <c r="O36">
        <f>EXP(-'Tree for r'!O36*deltat)</f>
        <v>1</v>
      </c>
      <c r="P36">
        <f>EXP(-'Tree for r'!P36*deltat)</f>
        <v>1.0041579862236931</v>
      </c>
      <c r="Q36">
        <f>EXP(-'Tree for r'!Q36*deltat)</f>
        <v>1.0041579862236931</v>
      </c>
      <c r="R36">
        <f>EXP(-'Tree for r'!R36*deltat)</f>
        <v>1.0041579862236931</v>
      </c>
      <c r="S36">
        <f>EXP(-'Tree for r'!S36*deltat)</f>
        <v>1.0041579862236931</v>
      </c>
      <c r="T36">
        <f>EXP(-'Tree for r'!T36*deltat)</f>
        <v>1.0041579862236931</v>
      </c>
      <c r="U36">
        <f>EXP(-'Tree for r'!U36*deltat)</f>
        <v>1.0041579862236931</v>
      </c>
      <c r="V36">
        <f>EXP(-'Tree for r'!V36*deltat)</f>
        <v>1.0041579862236931</v>
      </c>
      <c r="W36">
        <f>EXP(-'Tree for r'!W36*deltat)</f>
        <v>1.0041579862236931</v>
      </c>
      <c r="X36">
        <f>EXP(-'Tree for r'!X36*deltat)</f>
        <v>1.0041579862236931</v>
      </c>
      <c r="Y36">
        <f>EXP(-'Tree for r'!Y36*deltat)</f>
        <v>1.0041579862236931</v>
      </c>
      <c r="Z36">
        <f>EXP(-'Tree for r'!Z36*deltat)</f>
        <v>1.0041579862236931</v>
      </c>
    </row>
    <row r="37" spans="2:26" x14ac:dyDescent="0.25">
      <c r="B37">
        <v>-11</v>
      </c>
      <c r="N37">
        <f>EXP(-'Tree for r'!N37*deltat)</f>
        <v>1</v>
      </c>
      <c r="O37">
        <f>EXP(-'Tree for r'!O37*deltat)</f>
        <v>1</v>
      </c>
      <c r="P37">
        <f>EXP(-'Tree for r'!P37*deltat)</f>
        <v>1.0045747345489864</v>
      </c>
      <c r="Q37">
        <f>EXP(-'Tree for r'!Q37*deltat)</f>
        <v>1.0045747345489864</v>
      </c>
      <c r="R37">
        <f>EXP(-'Tree for r'!R37*deltat)</f>
        <v>1.0045747345489864</v>
      </c>
      <c r="S37">
        <f>EXP(-'Tree for r'!S37*deltat)</f>
        <v>1.0045747345489864</v>
      </c>
      <c r="T37">
        <f>EXP(-'Tree for r'!T37*deltat)</f>
        <v>1.0045747345489864</v>
      </c>
      <c r="U37">
        <f>EXP(-'Tree for r'!U37*deltat)</f>
        <v>1.0045747345489864</v>
      </c>
      <c r="V37">
        <f>EXP(-'Tree for r'!V37*deltat)</f>
        <v>1.0045747345489864</v>
      </c>
      <c r="W37">
        <f>EXP(-'Tree for r'!W37*deltat)</f>
        <v>1.0045747345489864</v>
      </c>
      <c r="X37">
        <f>EXP(-'Tree for r'!X37*deltat)</f>
        <v>1.0045747345489864</v>
      </c>
      <c r="Y37">
        <f>EXP(-'Tree for r'!Y37*deltat)</f>
        <v>1.0045747345489864</v>
      </c>
      <c r="Z37">
        <f>EXP(-'Tree for r'!Z37*deltat)</f>
        <v>1.0045747345489864</v>
      </c>
    </row>
    <row r="38" spans="2:26" x14ac:dyDescent="0.25">
      <c r="B38">
        <v>-12</v>
      </c>
      <c r="O38">
        <f>EXP(-'Tree for r'!O38*deltat)</f>
        <v>1</v>
      </c>
      <c r="P38">
        <f>EXP(-'Tree for r'!P38*deltat)</f>
        <v>1.0049916558342809</v>
      </c>
      <c r="Q38">
        <f>EXP(-'Tree for r'!Q38*deltat)</f>
        <v>1.0049916558342809</v>
      </c>
      <c r="R38">
        <f>EXP(-'Tree for r'!R38*deltat)</f>
        <v>1.0049916558342809</v>
      </c>
      <c r="S38">
        <f>EXP(-'Tree for r'!S38*deltat)</f>
        <v>1.0049916558342809</v>
      </c>
      <c r="T38">
        <f>EXP(-'Tree for r'!T38*deltat)</f>
        <v>1.0049916558342809</v>
      </c>
      <c r="U38">
        <f>EXP(-'Tree for r'!U38*deltat)</f>
        <v>1.0049916558342809</v>
      </c>
      <c r="V38">
        <f>EXP(-'Tree for r'!V38*deltat)</f>
        <v>1.0049916558342809</v>
      </c>
      <c r="W38">
        <f>EXP(-'Tree for r'!W38*deltat)</f>
        <v>1.0049916558342809</v>
      </c>
      <c r="X38">
        <f>EXP(-'Tree for r'!X38*deltat)</f>
        <v>1.0049916558342809</v>
      </c>
      <c r="Y38">
        <f>EXP(-'Tree for r'!Y38*deltat)</f>
        <v>1.0049916558342809</v>
      </c>
      <c r="Z38">
        <f>EXP(-'Tree for r'!Z38*deltat)</f>
        <v>1.0049916558342809</v>
      </c>
    </row>
    <row r="39" spans="2:26" x14ac:dyDescent="0.25">
      <c r="B39">
        <v>-13</v>
      </c>
      <c r="P39">
        <f>EXP(-'Tree for r'!P39*deltat)</f>
        <v>1.0054087501513589</v>
      </c>
      <c r="Q39">
        <f>EXP(-'Tree for r'!Q39*deltat)</f>
        <v>1.0054087501513589</v>
      </c>
      <c r="R39">
        <f>EXP(-'Tree for r'!R39*deltat)</f>
        <v>1.0054087501513589</v>
      </c>
      <c r="S39">
        <f>EXP(-'Tree for r'!S39*deltat)</f>
        <v>1.0054087501513589</v>
      </c>
      <c r="T39">
        <f>EXP(-'Tree for r'!T39*deltat)</f>
        <v>1.0054087501513589</v>
      </c>
      <c r="U39">
        <f>EXP(-'Tree for r'!U39*deltat)</f>
        <v>1.0054087501513589</v>
      </c>
      <c r="V39">
        <f>EXP(-'Tree for r'!V39*deltat)</f>
        <v>1.0054087501513589</v>
      </c>
      <c r="W39">
        <f>EXP(-'Tree for r'!W39*deltat)</f>
        <v>1.0054087501513589</v>
      </c>
      <c r="X39">
        <f>EXP(-'Tree for r'!X39*deltat)</f>
        <v>1.0054087501513589</v>
      </c>
      <c r="Y39">
        <f>EXP(-'Tree for r'!Y39*deltat)</f>
        <v>1.0054087501513589</v>
      </c>
      <c r="Z39">
        <f>EXP(-'Tree for r'!Z39*deltat)</f>
        <v>1.0054087501513589</v>
      </c>
    </row>
    <row r="40" spans="2:26" x14ac:dyDescent="0.25">
      <c r="B40">
        <v>-14</v>
      </c>
      <c r="Q40">
        <f>EXP(-'Tree for r'!Q40*deltat)</f>
        <v>1.0058260175720328</v>
      </c>
      <c r="R40">
        <f>EXP(-'Tree for r'!R40*deltat)</f>
        <v>1.0058260175720328</v>
      </c>
      <c r="S40">
        <f>EXP(-'Tree for r'!S40*deltat)</f>
        <v>1.0058260175720328</v>
      </c>
      <c r="T40">
        <f>EXP(-'Tree for r'!T40*deltat)</f>
        <v>1.0058260175720328</v>
      </c>
      <c r="U40">
        <f>EXP(-'Tree for r'!U40*deltat)</f>
        <v>1.0058260175720328</v>
      </c>
      <c r="V40">
        <f>EXP(-'Tree for r'!V40*deltat)</f>
        <v>1.0058260175720328</v>
      </c>
      <c r="W40">
        <f>EXP(-'Tree for r'!W40*deltat)</f>
        <v>1.0058260175720328</v>
      </c>
      <c r="X40">
        <f>EXP(-'Tree for r'!X40*deltat)</f>
        <v>1.0058260175720328</v>
      </c>
      <c r="Y40">
        <f>EXP(-'Tree for r'!Y40*deltat)</f>
        <v>1.0058260175720328</v>
      </c>
      <c r="Z40">
        <f>EXP(-'Tree for r'!Z40*deltat)</f>
        <v>1.0058260175720328</v>
      </c>
    </row>
    <row r="41" spans="2:26" x14ac:dyDescent="0.25">
      <c r="B41">
        <v>-15</v>
      </c>
      <c r="R41">
        <f>EXP(-'Tree for r'!R41*deltat)</f>
        <v>1.0062434581681445</v>
      </c>
      <c r="S41">
        <f>EXP(-'Tree for r'!S41*deltat)</f>
        <v>1.0062434581681445</v>
      </c>
      <c r="T41">
        <f>EXP(-'Tree for r'!T41*deltat)</f>
        <v>1.0062434581681445</v>
      </c>
      <c r="U41">
        <f>EXP(-'Tree for r'!U41*deltat)</f>
        <v>1.0062434581681445</v>
      </c>
      <c r="V41">
        <f>EXP(-'Tree for r'!V41*deltat)</f>
        <v>1.0062434581681445</v>
      </c>
      <c r="W41">
        <f>EXP(-'Tree for r'!W41*deltat)</f>
        <v>1.0062434581681445</v>
      </c>
      <c r="X41">
        <f>EXP(-'Tree for r'!X41*deltat)</f>
        <v>1.0062434581681445</v>
      </c>
      <c r="Y41">
        <f>EXP(-'Tree for r'!Y41*deltat)</f>
        <v>1.0062434581681445</v>
      </c>
      <c r="Z41">
        <f>EXP(-'Tree for r'!Z41*deltat)</f>
        <v>1.0062434581681445</v>
      </c>
    </row>
    <row r="42" spans="2:26" x14ac:dyDescent="0.25">
      <c r="B42">
        <v>-16</v>
      </c>
      <c r="S42">
        <f>EXP(-'Tree for r'!S42*deltat)</f>
        <v>1.0066610720115656</v>
      </c>
      <c r="T42">
        <f>EXP(-'Tree for r'!T42*deltat)</f>
        <v>1.0066610720115656</v>
      </c>
      <c r="U42">
        <f>EXP(-'Tree for r'!U42*deltat)</f>
        <v>1.0066610720115656</v>
      </c>
      <c r="V42">
        <f>EXP(-'Tree for r'!V42*deltat)</f>
        <v>1.0066610720115656</v>
      </c>
      <c r="W42">
        <f>EXP(-'Tree for r'!W42*deltat)</f>
        <v>1.0066610720115656</v>
      </c>
      <c r="X42">
        <f>EXP(-'Tree for r'!X42*deltat)</f>
        <v>1.0066610720115656</v>
      </c>
      <c r="Y42">
        <f>EXP(-'Tree for r'!Y42*deltat)</f>
        <v>1.0066610720115656</v>
      </c>
      <c r="Z42">
        <f>EXP(-'Tree for r'!Z42*deltat)</f>
        <v>1.0066610720115656</v>
      </c>
    </row>
    <row r="43" spans="2:26" x14ac:dyDescent="0.25">
      <c r="B43">
        <v>-17</v>
      </c>
      <c r="T43">
        <f>EXP(-'Tree for r'!T43*deltat)</f>
        <v>1.0070788591741975</v>
      </c>
      <c r="U43">
        <f>EXP(-'Tree for r'!U43*deltat)</f>
        <v>1.0070788591741975</v>
      </c>
      <c r="V43">
        <f>EXP(-'Tree for r'!V43*deltat)</f>
        <v>1.0070788591741975</v>
      </c>
      <c r="W43">
        <f>EXP(-'Tree for r'!W43*deltat)</f>
        <v>1.0070788591741975</v>
      </c>
      <c r="X43">
        <f>EXP(-'Tree for r'!X43*deltat)</f>
        <v>1.0070788591741975</v>
      </c>
      <c r="Y43">
        <f>EXP(-'Tree for r'!Y43*deltat)</f>
        <v>1.0070788591741975</v>
      </c>
      <c r="Z43">
        <f>EXP(-'Tree for r'!Z43*deltat)</f>
        <v>1.0070788591741975</v>
      </c>
    </row>
    <row r="44" spans="2:26" x14ac:dyDescent="0.25">
      <c r="B44">
        <v>-18</v>
      </c>
      <c r="U44">
        <f>EXP(-'Tree for r'!U44*deltat)</f>
        <v>1.0074968197279719</v>
      </c>
      <c r="V44">
        <f>EXP(-'Tree for r'!V44*deltat)</f>
        <v>1.0074968197279719</v>
      </c>
      <c r="W44">
        <f>EXP(-'Tree for r'!W44*deltat)</f>
        <v>1.0074968197279719</v>
      </c>
      <c r="X44">
        <f>EXP(-'Tree for r'!X44*deltat)</f>
        <v>1.0074968197279719</v>
      </c>
      <c r="Y44">
        <f>EXP(-'Tree for r'!Y44*deltat)</f>
        <v>1.0074968197279719</v>
      </c>
      <c r="Z44">
        <f>EXP(-'Tree for r'!Z44*deltat)</f>
        <v>1.0074968197279719</v>
      </c>
    </row>
    <row r="45" spans="2:26" x14ac:dyDescent="0.25">
      <c r="B45">
        <v>-19</v>
      </c>
      <c r="V45">
        <f>EXP(-'Tree for r'!V45*deltat)</f>
        <v>1.00791495374485</v>
      </c>
      <c r="W45">
        <f>EXP(-'Tree for r'!W45*deltat)</f>
        <v>1.00791495374485</v>
      </c>
      <c r="X45">
        <f>EXP(-'Tree for r'!X45*deltat)</f>
        <v>1.00791495374485</v>
      </c>
      <c r="Y45">
        <f>EXP(-'Tree for r'!Y45*deltat)</f>
        <v>1.00791495374485</v>
      </c>
      <c r="Z45">
        <f>EXP(-'Tree for r'!Z45*deltat)</f>
        <v>1.00791495374485</v>
      </c>
    </row>
    <row r="46" spans="2:26" x14ac:dyDescent="0.25">
      <c r="B46">
        <v>-20</v>
      </c>
      <c r="W46">
        <f>EXP(-'Tree for r'!W46*deltat)</f>
        <v>1.0083332612968228</v>
      </c>
      <c r="X46">
        <f>EXP(-'Tree for r'!X46*deltat)</f>
        <v>1.0083332612968228</v>
      </c>
      <c r="Y46">
        <f>EXP(-'Tree for r'!Y46*deltat)</f>
        <v>1.0083332612968228</v>
      </c>
      <c r="Z46">
        <f>EXP(-'Tree for r'!Z46*deltat)</f>
        <v>1.0083332612968228</v>
      </c>
    </row>
    <row r="47" spans="2:26" x14ac:dyDescent="0.25">
      <c r="B47">
        <v>-21</v>
      </c>
      <c r="X47">
        <f>EXP(-'Tree for r'!X47*deltat)</f>
        <v>1.0087517424559111</v>
      </c>
      <c r="Y47">
        <f>EXP(-'Tree for r'!Y47*deltat)</f>
        <v>1.0087517424559111</v>
      </c>
      <c r="Z47">
        <f>EXP(-'Tree for r'!Z47*deltat)</f>
        <v>1.0087517424559111</v>
      </c>
    </row>
    <row r="48" spans="2:26" x14ac:dyDescent="0.25">
      <c r="B48">
        <v>-22</v>
      </c>
      <c r="Y48">
        <f>EXP(-'Tree for r'!Y48*deltat)</f>
        <v>1.0091703972941664</v>
      </c>
      <c r="Z48">
        <f>EXP(-'Tree for r'!Z48*deltat)</f>
        <v>1.0091703972941664</v>
      </c>
    </row>
    <row r="49" spans="2:26" x14ac:dyDescent="0.25">
      <c r="B49">
        <v>-23</v>
      </c>
      <c r="Z49">
        <f>EXP(-'Tree for r'!Z49*deltat)</f>
        <v>1.009589225883669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369C8-67CC-4442-84B6-E15DEB8A0BD0}">
  <dimension ref="B2:H27"/>
  <sheetViews>
    <sheetView workbookViewId="0">
      <selection activeCell="D8" sqref="D8"/>
    </sheetView>
  </sheetViews>
  <sheetFormatPr defaultRowHeight="15" x14ac:dyDescent="0.25"/>
  <cols>
    <col min="2" max="2" width="10.7109375" bestFit="1" customWidth="1"/>
    <col min="5" max="5" width="15.140625" bestFit="1" customWidth="1"/>
    <col min="6" max="6" width="12" bestFit="1" customWidth="1"/>
    <col min="7" max="7" width="24.42578125" bestFit="1" customWidth="1"/>
    <col min="8" max="8" width="25" bestFit="1" customWidth="1"/>
  </cols>
  <sheetData>
    <row r="2" spans="2:8" x14ac:dyDescent="0.25">
      <c r="B2" t="s">
        <v>23</v>
      </c>
      <c r="C2">
        <v>1</v>
      </c>
      <c r="E2" t="s">
        <v>24</v>
      </c>
      <c r="F2" t="s">
        <v>25</v>
      </c>
      <c r="G2" t="s">
        <v>26</v>
      </c>
      <c r="H2" t="s">
        <v>27</v>
      </c>
    </row>
    <row r="3" spans="2:8" x14ac:dyDescent="0.25">
      <c r="B3" t="s">
        <v>28</v>
      </c>
      <c r="C3">
        <v>3</v>
      </c>
      <c r="E3">
        <f>'Tree for r'!O14</f>
        <v>0.10633430487786963</v>
      </c>
      <c r="F3">
        <f>$C$14*EXP(-$C$11*E3)</f>
        <v>0.75723870079193323</v>
      </c>
      <c r="G3">
        <f t="shared" ref="G3:G27" si="0">N*MAX(K-F3,0)</f>
        <v>92.761299208066745</v>
      </c>
      <c r="H3">
        <f>N*MAX(F3-K,0)</f>
        <v>0</v>
      </c>
    </row>
    <row r="4" spans="2:8" x14ac:dyDescent="0.25">
      <c r="B4" t="s">
        <v>29</v>
      </c>
      <c r="C4">
        <v>0.85</v>
      </c>
      <c r="E4">
        <f>'Tree for r'!O15</f>
        <v>0.10135506605375466</v>
      </c>
      <c r="F4">
        <f t="shared" ref="F4:F27" si="1">$C$14*EXP(-$C$11*E4)</f>
        <v>0.76413312165852643</v>
      </c>
      <c r="G4">
        <f t="shared" si="0"/>
        <v>85.866878341473551</v>
      </c>
      <c r="H4">
        <f t="shared" ref="H3:H27" si="2">N*MAX(F4-K,0)</f>
        <v>0</v>
      </c>
    </row>
    <row r="5" spans="2:8" x14ac:dyDescent="0.25">
      <c r="E5">
        <f>'Tree for r'!O16</f>
        <v>9.6375827229639693E-2</v>
      </c>
      <c r="F5">
        <f t="shared" si="1"/>
        <v>0.77109031406470951</v>
      </c>
      <c r="G5">
        <f t="shared" si="0"/>
        <v>78.909685935290469</v>
      </c>
      <c r="H5">
        <f t="shared" si="2"/>
        <v>0</v>
      </c>
    </row>
    <row r="6" spans="2:8" x14ac:dyDescent="0.25">
      <c r="B6" t="s">
        <v>30</v>
      </c>
      <c r="C6">
        <f>'Term Structure'!J16</f>
        <v>0.95638578551543807</v>
      </c>
      <c r="E6">
        <f>'Tree for r'!O17</f>
        <v>9.1396588405524726E-2</v>
      </c>
      <c r="F6">
        <f t="shared" si="1"/>
        <v>0.77811084952566245</v>
      </c>
      <c r="G6">
        <f t="shared" si="0"/>
        <v>71.889150474337526</v>
      </c>
      <c r="H6">
        <f t="shared" si="2"/>
        <v>0</v>
      </c>
    </row>
    <row r="7" spans="2:8" x14ac:dyDescent="0.25">
      <c r="B7" t="s">
        <v>31</v>
      </c>
      <c r="C7">
        <f>'Term Structure'!J40</f>
        <v>0.87548639711521925</v>
      </c>
      <c r="E7">
        <f>'Tree for r'!O18</f>
        <v>8.6417349581409772E-2</v>
      </c>
      <c r="F7">
        <f t="shared" si="1"/>
        <v>0.78519530476003152</v>
      </c>
      <c r="G7">
        <f t="shared" si="0"/>
        <v>64.804695239968453</v>
      </c>
      <c r="H7">
        <f t="shared" si="2"/>
        <v>0</v>
      </c>
    </row>
    <row r="8" spans="2:8" x14ac:dyDescent="0.25">
      <c r="B8" t="s">
        <v>32</v>
      </c>
      <c r="C8">
        <f>'Term Structure'!J17</f>
        <v>0.95268392908042143</v>
      </c>
      <c r="E8">
        <f>'Tree for r'!O19</f>
        <v>8.1438110757294818E-2</v>
      </c>
      <c r="F8">
        <f t="shared" si="1"/>
        <v>0.79234426173730577</v>
      </c>
      <c r="G8">
        <f t="shared" si="0"/>
        <v>57.655738262694214</v>
      </c>
      <c r="H8">
        <f t="shared" si="2"/>
        <v>0</v>
      </c>
    </row>
    <row r="9" spans="2:8" x14ac:dyDescent="0.25">
      <c r="E9">
        <f>'Tree for r'!O20</f>
        <v>7.6458871933179851E-2</v>
      </c>
      <c r="F9">
        <f t="shared" si="1"/>
        <v>0.79955830772562364</v>
      </c>
      <c r="G9">
        <f t="shared" si="0"/>
        <v>50.441692274376337</v>
      </c>
      <c r="H9">
        <f t="shared" si="2"/>
        <v>0</v>
      </c>
    </row>
    <row r="10" spans="2:8" x14ac:dyDescent="0.25">
      <c r="B10" t="s">
        <v>33</v>
      </c>
      <c r="C10">
        <f>(1-EXP(-a*(Maturity-t)))/a</f>
        <v>1.8126924692201818</v>
      </c>
      <c r="E10">
        <f>'Tree for r'!O21</f>
        <v>7.1479633109064883E-2</v>
      </c>
      <c r="F10">
        <f t="shared" si="1"/>
        <v>0.80683803534001586</v>
      </c>
      <c r="G10">
        <f t="shared" si="0"/>
        <v>43.161964659984122</v>
      </c>
      <c r="H10">
        <f t="shared" si="2"/>
        <v>0</v>
      </c>
    </row>
    <row r="11" spans="2:8" x14ac:dyDescent="0.25">
      <c r="B11" t="s">
        <v>34</v>
      </c>
      <c r="C11">
        <f>(C10/C12)*deltat</f>
        <v>1.8202558446149155</v>
      </c>
      <c r="E11">
        <f>'Tree for r'!O22</f>
        <v>6.6500394284949915E-2</v>
      </c>
      <c r="F11">
        <f t="shared" si="1"/>
        <v>0.81418404259108701</v>
      </c>
      <c r="G11">
        <f t="shared" si="0"/>
        <v>35.815957408912965</v>
      </c>
      <c r="H11">
        <f t="shared" si="2"/>
        <v>0</v>
      </c>
    </row>
    <row r="12" spans="2:8" x14ac:dyDescent="0.25">
      <c r="B12" t="s">
        <v>35</v>
      </c>
      <c r="C12">
        <f>(1-EXP(-a*(deltat)))/a</f>
        <v>8.2987073611240358E-2</v>
      </c>
      <c r="E12">
        <f>'Tree for r'!O23</f>
        <v>6.1521155460834955E-2</v>
      </c>
      <c r="F12">
        <f t="shared" si="1"/>
        <v>0.82159693293414093</v>
      </c>
      <c r="G12">
        <f t="shared" si="0"/>
        <v>28.403067065859045</v>
      </c>
      <c r="H12">
        <f t="shared" si="2"/>
        <v>0</v>
      </c>
    </row>
    <row r="13" spans="2:8" x14ac:dyDescent="0.25">
      <c r="B13" t="s">
        <v>36</v>
      </c>
      <c r="C13">
        <f>LN(C7/C6) - (C10/C11)*LN(C8/C6) - ((sigma^2)/4*a)*(1-EXP(-2*a*t))*C10*(C10-C12)</f>
        <v>-8.4521110619946146E-2</v>
      </c>
      <c r="E13">
        <f>'Tree for r'!O24</f>
        <v>5.6541916636719994E-2</v>
      </c>
      <c r="F13">
        <f t="shared" si="1"/>
        <v>0.82907731531875251</v>
      </c>
      <c r="G13">
        <f t="shared" si="0"/>
        <v>20.922684681247471</v>
      </c>
      <c r="H13">
        <f t="shared" si="2"/>
        <v>0</v>
      </c>
    </row>
    <row r="14" spans="2:8" x14ac:dyDescent="0.25">
      <c r="B14" t="s">
        <v>37</v>
      </c>
      <c r="C14">
        <f>EXP(C13)</f>
        <v>0.91895225552024595</v>
      </c>
      <c r="E14">
        <f>'Tree for r'!O25</f>
        <v>5.1562677812605026E-2</v>
      </c>
      <c r="F14">
        <f t="shared" si="1"/>
        <v>0.83662580423879163</v>
      </c>
      <c r="G14">
        <f t="shared" si="0"/>
        <v>13.374195761208352</v>
      </c>
      <c r="H14">
        <f t="shared" si="2"/>
        <v>0</v>
      </c>
    </row>
    <row r="15" spans="2:8" x14ac:dyDescent="0.25">
      <c r="E15">
        <f>'Tree for r'!O26</f>
        <v>4.6583438988490065E-2</v>
      </c>
      <c r="F15">
        <f t="shared" si="1"/>
        <v>0.84424301978290184</v>
      </c>
      <c r="G15">
        <f t="shared" si="0"/>
        <v>5.7569802170981399</v>
      </c>
      <c r="H15">
        <f t="shared" si="2"/>
        <v>0</v>
      </c>
    </row>
    <row r="16" spans="2:8" x14ac:dyDescent="0.25">
      <c r="B16" t="s">
        <v>38</v>
      </c>
      <c r="C16">
        <v>1000</v>
      </c>
      <c r="E16">
        <f>'Tree for r'!O27</f>
        <v>4.1604200164375105E-2</v>
      </c>
      <c r="F16">
        <f t="shared" si="1"/>
        <v>0.85192958768544003</v>
      </c>
      <c r="G16">
        <f t="shared" si="0"/>
        <v>0</v>
      </c>
      <c r="H16">
        <f t="shared" si="2"/>
        <v>1.9295876854400484</v>
      </c>
    </row>
    <row r="17" spans="5:8" x14ac:dyDescent="0.25">
      <c r="E17">
        <f>'Tree for r'!O28</f>
        <v>3.6624961340260137E-2</v>
      </c>
      <c r="F17">
        <f t="shared" si="1"/>
        <v>0.85968613937787719</v>
      </c>
      <c r="G17">
        <f t="shared" si="0"/>
        <v>0</v>
      </c>
      <c r="H17">
        <f t="shared" si="2"/>
        <v>9.6861393778772111</v>
      </c>
    </row>
    <row r="18" spans="5:8" x14ac:dyDescent="0.25">
      <c r="E18">
        <f>'Tree for r'!O29</f>
        <v>3.1645722516145176E-2</v>
      </c>
      <c r="F18">
        <f t="shared" si="1"/>
        <v>0.86751331204067061</v>
      </c>
      <c r="G18">
        <f t="shared" si="0"/>
        <v>0</v>
      </c>
      <c r="H18">
        <f t="shared" si="2"/>
        <v>17.513312040670638</v>
      </c>
    </row>
    <row r="19" spans="5:8" x14ac:dyDescent="0.25">
      <c r="E19">
        <f>'Tree for r'!O30</f>
        <v>2.6666483692030212E-2</v>
      </c>
      <c r="F19">
        <f t="shared" si="1"/>
        <v>0.87541174865560534</v>
      </c>
      <c r="G19">
        <f t="shared" si="0"/>
        <v>0</v>
      </c>
      <c r="H19">
        <f t="shared" si="2"/>
        <v>25.411748655605358</v>
      </c>
    </row>
    <row r="20" spans="5:8" x14ac:dyDescent="0.25">
      <c r="E20">
        <f>'Tree for r'!O31</f>
        <v>2.1687244867915248E-2</v>
      </c>
      <c r="F20">
        <f t="shared" si="1"/>
        <v>0.88338209805861401</v>
      </c>
      <c r="G20">
        <f t="shared" si="0"/>
        <v>0</v>
      </c>
      <c r="H20">
        <f t="shared" si="2"/>
        <v>33.382098058614027</v>
      </c>
    </row>
    <row r="21" spans="5:8" x14ac:dyDescent="0.25">
      <c r="E21">
        <f>'Tree for r'!O32</f>
        <v>1.6708006043800287E-2</v>
      </c>
      <c r="F21">
        <f t="shared" si="1"/>
        <v>0.89142501499307691</v>
      </c>
      <c r="G21">
        <f t="shared" si="0"/>
        <v>0</v>
      </c>
      <c r="H21">
        <f t="shared" si="2"/>
        <v>41.425014993076935</v>
      </c>
    </row>
    <row r="22" spans="5:8" x14ac:dyDescent="0.25">
      <c r="E22">
        <f>'Tree for r'!O33</f>
        <v>1.172876721968532E-2</v>
      </c>
      <c r="F22">
        <f t="shared" si="1"/>
        <v>0.89954116016360774</v>
      </c>
      <c r="G22">
        <f t="shared" si="0"/>
        <v>0</v>
      </c>
      <c r="H22">
        <f t="shared" si="2"/>
        <v>49.541160163607771</v>
      </c>
    </row>
    <row r="23" spans="5:8" x14ac:dyDescent="0.25">
      <c r="E23">
        <f>'Tree for r'!O34</f>
        <v>6.7495283955703589E-3</v>
      </c>
      <c r="F23">
        <f t="shared" si="1"/>
        <v>0.90773120029032794</v>
      </c>
      <c r="G23">
        <f t="shared" si="0"/>
        <v>0</v>
      </c>
      <c r="H23">
        <f t="shared" si="2"/>
        <v>57.731200290327969</v>
      </c>
    </row>
    <row r="24" spans="5:8" x14ac:dyDescent="0.25">
      <c r="E24">
        <f>'Tree for r'!O35</f>
        <v>1.7702895714553982E-3</v>
      </c>
      <c r="F24">
        <f t="shared" si="1"/>
        <v>0.91599580816363702</v>
      </c>
      <c r="G24">
        <f t="shared" si="0"/>
        <v>0</v>
      </c>
      <c r="H24">
        <f t="shared" si="2"/>
        <v>65.995808163637037</v>
      </c>
    </row>
    <row r="25" spans="5:8" x14ac:dyDescent="0.25">
      <c r="E25">
        <f>'Tree for r'!O36</f>
        <v>0</v>
      </c>
      <c r="F25">
        <f t="shared" si="1"/>
        <v>0.91895225552024595</v>
      </c>
      <c r="G25">
        <f t="shared" si="0"/>
        <v>0</v>
      </c>
      <c r="H25">
        <f t="shared" si="2"/>
        <v>68.95225552024597</v>
      </c>
    </row>
    <row r="26" spans="5:8" x14ac:dyDescent="0.25">
      <c r="E26">
        <f>'Tree for r'!O37</f>
        <v>0</v>
      </c>
      <c r="F26">
        <f t="shared" si="1"/>
        <v>0.91895225552024595</v>
      </c>
      <c r="G26">
        <f t="shared" si="0"/>
        <v>0</v>
      </c>
      <c r="H26">
        <f t="shared" si="2"/>
        <v>68.95225552024597</v>
      </c>
    </row>
    <row r="27" spans="5:8" x14ac:dyDescent="0.25">
      <c r="E27">
        <f>'Tree for r'!O38</f>
        <v>0</v>
      </c>
      <c r="F27">
        <f t="shared" si="1"/>
        <v>0.91895225552024595</v>
      </c>
      <c r="G27">
        <f t="shared" si="0"/>
        <v>0</v>
      </c>
      <c r="H27">
        <f t="shared" si="2"/>
        <v>68.95225552024597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E70-5D4C-4582-AE54-2E5CAF7A3A62}">
  <dimension ref="C14:O38"/>
  <sheetViews>
    <sheetView topLeftCell="A10" workbookViewId="0">
      <selection activeCell="G14" sqref="G14"/>
    </sheetView>
  </sheetViews>
  <sheetFormatPr defaultRowHeight="15" x14ac:dyDescent="0.25"/>
  <sheetData>
    <row r="14" spans="13:15" x14ac:dyDescent="0.25">
      <c r="O14">
        <f>'Leaf Node &amp; P(t,T)'!G3</f>
        <v>92.761299208066745</v>
      </c>
    </row>
    <row r="15" spans="13:15" x14ac:dyDescent="0.25">
      <c r="N15" cm="1">
        <f t="array" ref="N15">'one period discount factor'!N15*SUMPRODUCT(TRANSPOSE('Tree for rstar'!D15:F15),'Put Option Tree'!O14:O16)</f>
        <v>84.507909284923628</v>
      </c>
      <c r="O15">
        <f>'Leaf Node &amp; P(t,T)'!G4</f>
        <v>85.866878341473551</v>
      </c>
    </row>
    <row r="16" spans="13:15" x14ac:dyDescent="0.25">
      <c r="M16" cm="1">
        <f t="array" ref="M16">'one period discount factor'!M16*SUMPRODUCT(TRANSPOSE('Tree for rstar'!D16:F16),'Put Option Tree'!N15:N17)</f>
        <v>76.498165319635334</v>
      </c>
      <c r="N16" cm="1">
        <f t="array" ref="N16">'one period discount factor'!N16*SUMPRODUCT(TRANSPOSE('Tree for rstar'!D16:F16),'Put Option Tree'!O15:O17)</f>
        <v>77.693151504934136</v>
      </c>
      <c r="O16">
        <f>'Leaf Node &amp; P(t,T)'!G5</f>
        <v>78.909685935290469</v>
      </c>
    </row>
    <row r="17" spans="3:15" x14ac:dyDescent="0.25">
      <c r="L17" cm="1">
        <f t="array" ref="L17">'one period discount factor'!L17*SUMPRODUCT(TRANSPOSE('Tree for rstar'!D17:F17),'Put Option Tree'!M16:M18)</f>
        <v>68.704502772800069</v>
      </c>
      <c r="M17" cm="1">
        <f t="array" ref="M17">'one period discount factor'!M17*SUMPRODUCT(TRANSPOSE('Tree for rstar'!D17:F17),'Put Option Tree'!N16:N18)</f>
        <v>69.750992409435767</v>
      </c>
      <c r="N17" cm="1">
        <f t="array" ref="N17">'one period discount factor'!N17*SUMPRODUCT(TRANSPOSE('Tree for rstar'!D17:F17),'Put Option Tree'!O16:O18)</f>
        <v>70.810851271719258</v>
      </c>
      <c r="O17">
        <f>'Leaf Node &amp; P(t,T)'!G6</f>
        <v>71.889150474337526</v>
      </c>
    </row>
    <row r="18" spans="3:15" x14ac:dyDescent="0.25">
      <c r="K18" cm="1">
        <f t="array" ref="K18">'one period discount factor'!K18*SUMPRODUCT(TRANSPOSE('Tree for rstar'!D18:F18),'Put Option Tree'!L17:L19)</f>
        <v>61.1161141884863</v>
      </c>
      <c r="L18" cm="1">
        <f t="array" ref="L18">'one period discount factor'!L18*SUMPRODUCT(TRANSPOSE('Tree for rstar'!D18:F18),'Put Option Tree'!M17:M19)</f>
        <v>62.013793586497066</v>
      </c>
      <c r="M18" cm="1">
        <f t="array" ref="M18">'one period discount factor'!M18*SUMPRODUCT(TRANSPOSE('Tree for rstar'!D18:F18),'Put Option Tree'!N17:N19)</f>
        <v>62.931582785904929</v>
      </c>
      <c r="N18" cm="1">
        <f t="array" ref="N18">'one period discount factor'!N18*SUMPRODUCT(TRANSPOSE('Tree for rstar'!D18:F18),'Put Option Tree'!O17:O19)</f>
        <v>63.860369162380287</v>
      </c>
      <c r="O18">
        <f>'Leaf Node &amp; P(t,T)'!G7</f>
        <v>64.804695239968453</v>
      </c>
    </row>
    <row r="19" spans="3:15" x14ac:dyDescent="0.25">
      <c r="J19" cm="1">
        <f t="array" ref="J19">'one period discount factor'!J19*SUMPRODUCT(TRANSPOSE('Tree for rstar'!D19:F19),'Put Option Tree'!K18:K20)</f>
        <v>53.707019211991074</v>
      </c>
      <c r="K19" cm="1">
        <f t="array" ref="K19">'one period discount factor'!K19*SUMPRODUCT(TRANSPOSE('Tree for rstar'!D19:F19),'Put Option Tree'!L18:L20)</f>
        <v>54.470181333404398</v>
      </c>
      <c r="L19" cm="1">
        <f t="array" ref="L19">'one period discount factor'!L19*SUMPRODUCT(TRANSPOSE('Tree for rstar'!D19:F19),'Put Option Tree'!M18:M20)</f>
        <v>55.246215941129542</v>
      </c>
      <c r="M19" cm="1">
        <f t="array" ref="M19">'one period discount factor'!M19*SUMPRODUCT(TRANSPOSE('Tree for rstar'!D19:F19),'Put Option Tree'!N18:N20)</f>
        <v>56.039224293259608</v>
      </c>
      <c r="N19" cm="1">
        <f t="array" ref="N19">'one period discount factor'!N19*SUMPRODUCT(TRANSPOSE('Tree for rstar'!D19:F19),'Put Option Tree'!O18:O20)</f>
        <v>56.841059712479961</v>
      </c>
      <c r="O19">
        <f>'Leaf Node &amp; P(t,T)'!G8</f>
        <v>57.655738262694214</v>
      </c>
    </row>
    <row r="20" spans="3:15" x14ac:dyDescent="0.25">
      <c r="I20" cm="1">
        <f t="array" ref="I20">'one period discount factor'!I20*SUMPRODUCT(TRANSPOSE('Tree for rstar'!D20:F20),'Put Option Tree'!J19:J21)</f>
        <v>46.457775284100173</v>
      </c>
      <c r="J20" cm="1">
        <f t="array" ref="J20">'one period discount factor'!J20*SUMPRODUCT(TRANSPOSE('Tree for rstar'!D20:F20),'Put Option Tree'!K19:K21)</f>
        <v>47.095035338573247</v>
      </c>
      <c r="K20" cm="1">
        <f t="array" ref="K20">'one period discount factor'!K20*SUMPRODUCT(TRANSPOSE('Tree for rstar'!D20:F20),'Put Option Tree'!L19:L21)</f>
        <v>47.742781152458655</v>
      </c>
      <c r="L20" cm="1">
        <f t="array" ref="L20">'one period discount factor'!L20*SUMPRODUCT(TRANSPOSE('Tree for rstar'!D20:F20),'Put Option Tree'!M19:M21)</f>
        <v>48.400980261549797</v>
      </c>
      <c r="M20" cm="1">
        <f t="array" ref="M20">'one period discount factor'!M20*SUMPRODUCT(TRANSPOSE('Tree for rstar'!D20:F20),'Put Option Tree'!N19:N21)</f>
        <v>49.073197801093578</v>
      </c>
      <c r="N20" cm="1">
        <f t="array" ref="N20">'one period discount factor'!N20*SUMPRODUCT(TRANSPOSE('Tree for rstar'!D20:F20),'Put Option Tree'!O19:O21)</f>
        <v>49.752271358964613</v>
      </c>
      <c r="O20">
        <f>'Leaf Node &amp; P(t,T)'!G9</f>
        <v>50.441692274376337</v>
      </c>
    </row>
    <row r="21" spans="3:15" x14ac:dyDescent="0.25">
      <c r="H21" cm="1">
        <f t="array" ref="H21">'one period discount factor'!H21*SUMPRODUCT(TRANSPOSE('Tree for rstar'!D21:F21),'Put Option Tree'!I20:I22)</f>
        <v>39.350085575928041</v>
      </c>
      <c r="I21" cm="1">
        <f t="array" ref="I21">'one period discount factor'!I21*SUMPRODUCT(TRANSPOSE('Tree for rstar'!D21:F21),'Put Option Tree'!J20:J22)</f>
        <v>39.869288888926661</v>
      </c>
      <c r="J21" cm="1">
        <f t="array" ref="J21">'one period discount factor'!J21*SUMPRODUCT(TRANSPOSE('Tree for rstar'!D21:F21),'Put Option Tree'!K20:K22)</f>
        <v>40.39700560176108</v>
      </c>
      <c r="K21" cm="1">
        <f t="array" ref="K21">'one period discount factor'!K21*SUMPRODUCT(TRANSPOSE('Tree for rstar'!D21:F21),'Put Option Tree'!L20:L22)</f>
        <v>40.933041898789597</v>
      </c>
      <c r="L21" cm="1">
        <f t="array" ref="L21">'one period discount factor'!L21*SUMPRODUCT(TRANSPOSE('Tree for rstar'!D21:F21),'Put Option Tree'!M20:M22)</f>
        <v>41.477288964102698</v>
      </c>
      <c r="M21" cm="1">
        <f t="array" ref="M21">'one period discount factor'!M21*SUMPRODUCT(TRANSPOSE('Tree for rstar'!D21:F21),'Put Option Tree'!N20:N22)</f>
        <v>42.032777136108159</v>
      </c>
      <c r="N21" cm="1">
        <f t="array" ref="N21">'one period discount factor'!N21*SUMPRODUCT(TRANSPOSE('Tree for rstar'!D21:F21),'Put Option Tree'!O20:O22)</f>
        <v>42.593346382546613</v>
      </c>
      <c r="O21">
        <f>'Leaf Node &amp; P(t,T)'!G10</f>
        <v>43.161964659984122</v>
      </c>
    </row>
    <row r="22" spans="3:15" x14ac:dyDescent="0.25">
      <c r="G22" cm="1">
        <f t="array" ref="G22">'one period discount factor'!G22*SUMPRODUCT(TRANSPOSE('Tree for rstar'!D22:F22),'Put Option Tree'!H21:H23)</f>
        <v>32.374077339201897</v>
      </c>
      <c r="H22" cm="1">
        <f t="array" ref="H22">'one period discount factor'!H22*SUMPRODUCT(TRANSPOSE('Tree for rstar'!D22:F22),'Put Option Tree'!I21:I23)</f>
        <v>32.77859627210352</v>
      </c>
      <c r="I22" cm="1">
        <f t="array" ref="I22">'one period discount factor'!I22*SUMPRODUCT(TRANSPOSE('Tree for rstar'!D22:F22),'Put Option Tree'!J21:J23)</f>
        <v>33.191551155064239</v>
      </c>
      <c r="J22" cm="1">
        <f t="array" ref="J22">'one period discount factor'!J22*SUMPRODUCT(TRANSPOSE('Tree for rstar'!D22:F22),'Put Option Tree'!K21:K23)</f>
        <v>33.612281360348057</v>
      </c>
      <c r="K22" cm="1">
        <f t="array" ref="K22">'one period discount factor'!K22*SUMPRODUCT(TRANSPOSE('Tree for rstar'!D22:F22),'Put Option Tree'!L21:L23)</f>
        <v>34.040082674960459</v>
      </c>
      <c r="L22" cm="1">
        <f t="array" ref="L22">'one period discount factor'!L22*SUMPRODUCT(TRANSPOSE('Tree for rstar'!D22:F22),'Put Option Tree'!M21:M23)</f>
        <v>34.474336375520473</v>
      </c>
      <c r="M22" cm="1">
        <f t="array" ref="M22">'one period discount factor'!M22*SUMPRODUCT(TRANSPOSE('Tree for rstar'!D22:F22),'Put Option Tree'!N21:N23)</f>
        <v>34.917229013174477</v>
      </c>
      <c r="N22" cm="1">
        <f t="array" ref="N22">'one period discount factor'!N22*SUMPRODUCT(TRANSPOSE('Tree for rstar'!D22:F22),'Put Option Tree'!O21:O23)</f>
        <v>35.363620849542535</v>
      </c>
      <c r="O22">
        <f>'Leaf Node &amp; P(t,T)'!G11</f>
        <v>35.815957408912965</v>
      </c>
    </row>
    <row r="23" spans="3:15" x14ac:dyDescent="0.25">
      <c r="F23" cm="1">
        <f t="array" ref="F23">'one period discount factor'!F23*SUMPRODUCT(TRANSPOSE('Tree for rstar'!D23:F23),'Put Option Tree'!G22:G24)</f>
        <v>25.571233063721294</v>
      </c>
      <c r="G23" cm="1">
        <f t="array" ref="G23">'one period discount factor'!G23*SUMPRODUCT(TRANSPOSE('Tree for rstar'!D23:F23),'Put Option Tree'!H22:H24)</f>
        <v>25.849054422789749</v>
      </c>
      <c r="H23" cm="1">
        <f t="array" ref="H23">'one period discount factor'!H23*SUMPRODUCT(TRANSPOSE('Tree for rstar'!D23:F23),'Put Option Tree'!I22:I24)</f>
        <v>26.137508798103742</v>
      </c>
      <c r="I23" cm="1">
        <f t="array" ref="I23">'one period discount factor'!I23*SUMPRODUCT(TRANSPOSE('Tree for rstar'!D23:F23),'Put Option Tree'!J22:J24)</f>
        <v>26.436603296716381</v>
      </c>
      <c r="J23" cm="1">
        <f t="array" ref="J23">'one period discount factor'!J23*SUMPRODUCT(TRANSPOSE('Tree for rstar'!D23:F23),'Put Option Tree'!K22:K24)</f>
        <v>26.745968824393881</v>
      </c>
      <c r="K23" cm="1">
        <f t="array" ref="K23">'one period discount factor'!K23*SUMPRODUCT(TRANSPOSE('Tree for rstar'!D23:F23),'Put Option Tree'!L22:L24)</f>
        <v>27.064708868718448</v>
      </c>
      <c r="L23" cm="1">
        <f t="array" ref="L23">'one period discount factor'!L23*SUMPRODUCT(TRANSPOSE('Tree for rstar'!D23:F23),'Put Option Tree'!M22:M24)</f>
        <v>27.391308650996585</v>
      </c>
      <c r="M23" cm="1">
        <f t="array" ref="M23">'one period discount factor'!M23*SUMPRODUCT(TRANSPOSE('Tree for rstar'!D23:F23),'Put Option Tree'!N22:N24)</f>
        <v>27.725812965721129</v>
      </c>
      <c r="N23" cm="1">
        <f t="array" ref="N23">'one period discount factor'!N23*SUMPRODUCT(TRANSPOSE('Tree for rstar'!D23:F23),'Put Option Tree'!O22:O24)</f>
        <v>28.062424553161843</v>
      </c>
      <c r="O23">
        <f>'Leaf Node &amp; P(t,T)'!G12</f>
        <v>28.403067065859045</v>
      </c>
    </row>
    <row r="24" spans="3:15" x14ac:dyDescent="0.25">
      <c r="E24" cm="1">
        <f t="array" ref="E24">'one period discount factor'!E24*SUMPRODUCT(TRANSPOSE('Tree for rstar'!D24:F24),'Put Option Tree'!F23:F25)</f>
        <v>19.121629436296651</v>
      </c>
      <c r="F24" cm="1">
        <f t="array" ref="F24">'one period discount factor'!F24*SUMPRODUCT(TRANSPOSE('Tree for rstar'!D24:F24),'Put Option Tree'!G23:G25)</f>
        <v>19.246008363614788</v>
      </c>
      <c r="G24" cm="1">
        <f t="array" ref="G24">'one period discount factor'!G24*SUMPRODUCT(TRANSPOSE('Tree for rstar'!D24:F24),'Put Option Tree'!H23:H25)</f>
        <v>19.379150553222164</v>
      </c>
      <c r="H24" cm="1">
        <f t="array" ref="H24">'one period discount factor'!H24*SUMPRODUCT(TRANSPOSE('Tree for rstar'!D24:F24),'Put Option Tree'!I23:I25)</f>
        <v>19.52262604415689</v>
      </c>
      <c r="I24" cm="1">
        <f t="array" ref="I24">'one period discount factor'!I24*SUMPRODUCT(TRANSPOSE('Tree for rstar'!D24:F24),'Put Option Tree'!J23:J25)</f>
        <v>19.67826375266419</v>
      </c>
      <c r="J24" cm="1">
        <f t="array" ref="J24">'one period discount factor'!J24*SUMPRODUCT(TRANSPOSE('Tree for rstar'!D24:F24),'Put Option Tree'!K23:K25)</f>
        <v>19.848055432841331</v>
      </c>
      <c r="K24" cm="1">
        <f t="array" ref="K24">'one period discount factor'!K24*SUMPRODUCT(TRANSPOSE('Tree for rstar'!D24:F24),'Put Option Tree'!L23:L25)</f>
        <v>20.033879830591193</v>
      </c>
      <c r="L24" cm="1">
        <f t="array" ref="L24">'one period discount factor'!L24*SUMPRODUCT(TRANSPOSE('Tree for rstar'!D24:F24),'Put Option Tree'!M23:M25)</f>
        <v>20.236881508340044</v>
      </c>
      <c r="M24" cm="1">
        <f t="array" ref="M24">'one period discount factor'!M24*SUMPRODUCT(TRANSPOSE('Tree for rstar'!D24:F24),'Put Option Tree'!N23:N25)</f>
        <v>20.4577812754405</v>
      </c>
      <c r="N24" cm="1">
        <f t="array" ref="N24">'one period discount factor'!N24*SUMPRODUCT(TRANSPOSE('Tree for rstar'!D24:F24),'Put Option Tree'!O23:O25)</f>
        <v>20.689080954241049</v>
      </c>
      <c r="O24">
        <f>'Leaf Node &amp; P(t,T)'!G13</f>
        <v>20.922684681247471</v>
      </c>
    </row>
    <row r="25" spans="3:15" x14ac:dyDescent="0.25">
      <c r="D25" cm="1">
        <f t="array" ref="D25">'one period discount factor'!D25*SUMPRODUCT(TRANSPOSE('Tree for rstar'!D25:F25),'Put Option Tree'!E24:E26)</f>
        <v>13.369620699423001</v>
      </c>
      <c r="E25" cm="1">
        <f t="array" ref="E25">'one period discount factor'!E25*SUMPRODUCT(TRANSPOSE('Tree for rstar'!D25:F25),'Put Option Tree'!F24:F26)</f>
        <v>13.332306270446317</v>
      </c>
      <c r="F25" cm="1">
        <f t="array" ref="F25">'one period discount factor'!F25*SUMPRODUCT(TRANSPOSE('Tree for rstar'!D25:F25),'Put Option Tree'!G24:G26)</f>
        <v>13.293773247574842</v>
      </c>
      <c r="G25" cm="1">
        <f t="array" ref="G25">'one period discount factor'!G25*SUMPRODUCT(TRANSPOSE('Tree for rstar'!D25:F25),'Put Option Tree'!H24:H26)</f>
        <v>13.254738578893985</v>
      </c>
      <c r="H25" cm="1">
        <f t="array" ref="H25">'one period discount factor'!H25*SUMPRODUCT(TRANSPOSE('Tree for rstar'!D25:F25),'Put Option Tree'!I24:I26)</f>
        <v>13.216484779735268</v>
      </c>
      <c r="I25" cm="1">
        <f t="array" ref="I25">'one period discount factor'!I25*SUMPRODUCT(TRANSPOSE('Tree for rstar'!D25:F25),'Put Option Tree'!J24:J26)</f>
        <v>13.181073101490048</v>
      </c>
      <c r="J25" cm="1">
        <f t="array" ref="J25">'one period discount factor'!J25*SUMPRODUCT(TRANSPOSE('Tree for rstar'!D25:F25),'Put Option Tree'!K24:K26)</f>
        <v>13.151768499228528</v>
      </c>
      <c r="K25" cm="1">
        <f t="array" ref="K25">'one period discount factor'!K25*SUMPRODUCT(TRANSPOSE('Tree for rstar'!D25:F25),'Put Option Tree'!L24:L26)</f>
        <v>13.133677391692164</v>
      </c>
      <c r="L25" cm="1">
        <f t="array" ref="L25">'one period discount factor'!L25*SUMPRODUCT(TRANSPOSE('Tree for rstar'!D25:F25),'Put Option Tree'!M24:M26)</f>
        <v>13.134610971333792</v>
      </c>
      <c r="M25" cm="1">
        <f t="array" ref="M25">'one period discount factor'!M25*SUMPRODUCT(TRANSPOSE('Tree for rstar'!D25:F25),'Put Option Tree'!N24:N26)</f>
        <v>13.16687820064891</v>
      </c>
      <c r="N25" cm="1">
        <f t="array" ref="N25">'one period discount factor'!N25*SUMPRODUCT(TRANSPOSE('Tree for rstar'!D25:F25),'Put Option Tree'!O24:O26)</f>
        <v>13.242907121417806</v>
      </c>
      <c r="O25">
        <f>'Leaf Node &amp; P(t,T)'!G14</f>
        <v>13.374195761208352</v>
      </c>
    </row>
    <row r="26" spans="3:15" x14ac:dyDescent="0.25">
      <c r="C26" cm="1">
        <f t="array" ref="C26">'one period discount factor'!C26*SUMPRODUCT(TRANSPOSE('Tree for rstar'!D26:F26),'Put Option Tree'!D25:D27)</f>
        <v>8.6798047419435953</v>
      </c>
      <c r="D26" cm="1">
        <f t="array" ref="D26">'one period discount factor'!D26*SUMPRODUCT(TRANSPOSE('Tree for rstar'!D26:F26),'Put Option Tree'!E25:E27)</f>
        <v>8.5214971846671848</v>
      </c>
      <c r="E26" cm="1">
        <f t="array" ref="E26">'one period discount factor'!E26*SUMPRODUCT(TRANSPOSE('Tree for rstar'!D26:F26),'Put Option Tree'!F25:F27)</f>
        <v>8.351787635110794</v>
      </c>
      <c r="F26" cm="1">
        <f t="array" ref="F26">'one period discount factor'!F26*SUMPRODUCT(TRANSPOSE('Tree for rstar'!D26:F26),'Put Option Tree'!G25:G27)</f>
        <v>8.1693681834274159</v>
      </c>
      <c r="G26" cm="1">
        <f t="array" ref="G26">'one period discount factor'!G26*SUMPRODUCT(TRANSPOSE('Tree for rstar'!D26:F26),'Put Option Tree'!H25:H27)</f>
        <v>7.9725760110820616</v>
      </c>
      <c r="H26" cm="1">
        <f t="array" ref="H26">'one period discount factor'!H26*SUMPRODUCT(TRANSPOSE('Tree for rstar'!D26:F26),'Put Option Tree'!I25:I27)</f>
        <v>7.7595031430894075</v>
      </c>
      <c r="I26" cm="1">
        <f t="array" ref="I26">'one period discount factor'!I26*SUMPRODUCT(TRANSPOSE('Tree for rstar'!D26:F26),'Put Option Tree'!J25:J27)</f>
        <v>7.5279267713080387</v>
      </c>
      <c r="J26" cm="1">
        <f t="array" ref="J26">'one period discount factor'!J26*SUMPRODUCT(TRANSPOSE('Tree for rstar'!D26:F26),'Put Option Tree'!K25:K27)</f>
        <v>7.2753488564619255</v>
      </c>
      <c r="K26" cm="1">
        <f t="array" ref="K26">'one period discount factor'!K26*SUMPRODUCT(TRANSPOSE('Tree for rstar'!D26:F26),'Put Option Tree'!L25:L27)</f>
        <v>6.9992700459900714</v>
      </c>
      <c r="L26" cm="1">
        <f t="array" ref="L26">'one period discount factor'!L26*SUMPRODUCT(TRANSPOSE('Tree for rstar'!D26:F26),'Put Option Tree'!M25:M27)</f>
        <v>6.6981614214258327</v>
      </c>
      <c r="M26" cm="1">
        <f t="array" ref="M26">'one period discount factor'!M26*SUMPRODUCT(TRANSPOSE('Tree for rstar'!D26:F26),'Put Option Tree'!N25:N27)</f>
        <v>6.3749071701666962</v>
      </c>
      <c r="N26" cm="1">
        <f t="array" ref="N26">'one period discount factor'!N26*SUMPRODUCT(TRANSPOSE('Tree for rstar'!D26:F26),'Put Option Tree'!O25:O27)</f>
        <v>6.043568543400637</v>
      </c>
      <c r="O26">
        <f>'Leaf Node &amp; P(t,T)'!G15</f>
        <v>5.7569802170981399</v>
      </c>
    </row>
    <row r="27" spans="3:15" x14ac:dyDescent="0.25">
      <c r="D27" cm="1">
        <f t="array" ref="D27">'one period discount factor'!D27*SUMPRODUCT(TRANSPOSE('Tree for rstar'!D27:F27),'Put Option Tree'!E26:E28)</f>
        <v>4.8042479696421632</v>
      </c>
      <c r="E27" cm="1">
        <f t="array" ref="E27">'one period discount factor'!E27*SUMPRODUCT(TRANSPOSE('Tree for rstar'!D27:F27),'Put Option Tree'!F26:F28)</f>
        <v>4.5702533934281302</v>
      </c>
      <c r="F27" cm="1">
        <f t="array" ref="F27">'one period discount factor'!F27*SUMPRODUCT(TRANSPOSE('Tree for rstar'!D27:F27),'Put Option Tree'!G26:G28)</f>
        <v>4.3197162475021873</v>
      </c>
      <c r="G27" cm="1">
        <f t="array" ref="G27">'one period discount factor'!G27*SUMPRODUCT(TRANSPOSE('Tree for rstar'!D27:F27),'Put Option Tree'!H26:H28)</f>
        <v>4.0500008045531244</v>
      </c>
      <c r="H27" cm="1">
        <f t="array" ref="H27">'one period discount factor'!H27*SUMPRODUCT(TRANSPOSE('Tree for rstar'!D27:F27),'Put Option Tree'!I26:I28)</f>
        <v>3.7576929979917311</v>
      </c>
      <c r="I27" cm="1">
        <f t="array" ref="I27">'one period discount factor'!I27*SUMPRODUCT(TRANSPOSE('Tree for rstar'!D27:F27),'Put Option Tree'!J26:J28)</f>
        <v>3.4381509524784257</v>
      </c>
      <c r="J27" cm="1">
        <f t="array" ref="J27">'one period discount factor'!J27*SUMPRODUCT(TRANSPOSE('Tree for rstar'!D27:F27),'Put Option Tree'!K26:K28)</f>
        <v>3.0847327249337626</v>
      </c>
      <c r="K27" cm="1">
        <f t="array" ref="K27">'one period discount factor'!K27*SUMPRODUCT(TRANSPOSE('Tree for rstar'!D27:F27),'Put Option Tree'!L26:L28)</f>
        <v>2.6873025240595463</v>
      </c>
      <c r="L27" cm="1">
        <f t="array" ref="L27">'one period discount factor'!L27*SUMPRODUCT(TRANSPOSE('Tree for rstar'!D27:F27),'Put Option Tree'!M26:M28)</f>
        <v>2.2291304499912541</v>
      </c>
      <c r="M27" cm="1">
        <f t="array" ref="M27">'one period discount factor'!M27*SUMPRODUCT(TRANSPOSE('Tree for rstar'!D27:F27),'Put Option Tree'!N26:N28)</f>
        <v>1.6801391804802188</v>
      </c>
      <c r="N27" cm="1">
        <f t="array" ref="N27">'one period discount factor'!N27*SUMPRODUCT(TRANSPOSE('Tree for rstar'!D27:F27),'Put Option Tree'!O26:O28)</f>
        <v>0.98018746918398703</v>
      </c>
      <c r="O27">
        <f>'Leaf Node &amp; P(t,T)'!G16</f>
        <v>0</v>
      </c>
    </row>
    <row r="28" spans="3:15" x14ac:dyDescent="0.25">
      <c r="E28" cm="1">
        <f t="array" ref="E28">'one period discount factor'!E28*SUMPRODUCT(TRANSPOSE('Tree for rstar'!D28:F28),'Put Option Tree'!F27:F29)</f>
        <v>2.1273350611808173</v>
      </c>
      <c r="F28" cm="1">
        <f t="array" ref="F28">'one period discount factor'!F28*SUMPRODUCT(TRANSPOSE('Tree for rstar'!D28:F28),'Put Option Tree'!G27:G29)</f>
        <v>1.9042250838027885</v>
      </c>
      <c r="G28" cm="1">
        <f t="array" ref="G28">'one period discount factor'!G28*SUMPRODUCT(TRANSPOSE('Tree for rstar'!D28:F28),'Put Option Tree'!H27:H29)</f>
        <v>1.6723178428506931</v>
      </c>
      <c r="H28" cm="1">
        <f t="array" ref="H28">'one period discount factor'!H28*SUMPRODUCT(TRANSPOSE('Tree for rstar'!D28:F28),'Put Option Tree'!I27:I29)</f>
        <v>1.4315022150131822</v>
      </c>
      <c r="I28" cm="1">
        <f t="array" ref="I28">'one period discount factor'!I28*SUMPRODUCT(TRANSPOSE('Tree for rstar'!D28:F28),'Put Option Tree'!J27:J29)</f>
        <v>1.1820941676800947</v>
      </c>
      <c r="J28" cm="1">
        <f t="array" ref="J28">'one period discount factor'!J28*SUMPRODUCT(TRANSPOSE('Tree for rstar'!D28:F28),'Put Option Tree'!K27:K29)</f>
        <v>0.92532082488618295</v>
      </c>
      <c r="K28" cm="1">
        <f t="array" ref="K28">'one period discount factor'!K28*SUMPRODUCT(TRANSPOSE('Tree for rstar'!D28:F28),'Put Option Tree'!L27:L29)</f>
        <v>0.66439160294617794</v>
      </c>
      <c r="L28" cm="1">
        <f t="array" ref="L28">'one period discount factor'!L28*SUMPRODUCT(TRANSPOSE('Tree for rstar'!D28:F28),'Put Option Tree'!M27:M29)</f>
        <v>0.40696907382613245</v>
      </c>
      <c r="M28" cm="1">
        <f t="array" ref="M28">'one period discount factor'!M28*SUMPRODUCT(TRANSPOSE('Tree for rstar'!D28:F28),'Put Option Tree'!N27:N29)</f>
        <v>0.17111460086662436</v>
      </c>
      <c r="N28" cm="1">
        <f t="array" ref="N28">'one period discount factor'!N28*SUMPRODUCT(TRANSPOSE('Tree for rstar'!D28:F28),'Put Option Tree'!O27:O29)</f>
        <v>0</v>
      </c>
      <c r="O28">
        <f>'Leaf Node &amp; P(t,T)'!G17</f>
        <v>0</v>
      </c>
    </row>
    <row r="29" spans="3:15" x14ac:dyDescent="0.25">
      <c r="F29" cm="1">
        <f t="array" ref="F29">'one period discount factor'!F29*SUMPRODUCT(TRANSPOSE('Tree for rstar'!D29:F29),'Put Option Tree'!G28:G30)</f>
        <v>0.68048639742549677</v>
      </c>
      <c r="G29" cm="1">
        <f t="array" ref="G29">'one period discount factor'!G29*SUMPRODUCT(TRANSPOSE('Tree for rstar'!D29:F29),'Put Option Tree'!H28:H30)</f>
        <v>0.54257736296649794</v>
      </c>
      <c r="H29" cm="1">
        <f t="array" ref="H29">'one period discount factor'!H29*SUMPRODUCT(TRANSPOSE('Tree for rstar'!D29:F29),'Put Option Tree'!I28:I30)</f>
        <v>0.41121470761493234</v>
      </c>
      <c r="I29" cm="1">
        <f t="array" ref="I29">'one period discount factor'!I29*SUMPRODUCT(TRANSPOSE('Tree for rstar'!D29:F29),'Put Option Tree'!J28:J30)</f>
        <v>0.28951368362282537</v>
      </c>
      <c r="J29" cm="1">
        <f t="array" ref="J29">'one period discount factor'!J29*SUMPRODUCT(TRANSPOSE('Tree for rstar'!D29:F29),'Put Option Tree'!K28:K30)</f>
        <v>0.18167082115470498</v>
      </c>
      <c r="K29" cm="1">
        <f t="array" ref="K29">'one period discount factor'!K29*SUMPRODUCT(TRANSPOSE('Tree for rstar'!D29:F29),'Put Option Tree'!L28:L30)</f>
        <v>9.3174487284876151E-2</v>
      </c>
      <c r="L29" cm="1">
        <f t="array" ref="L29">'one period discount factor'!L29*SUMPRODUCT(TRANSPOSE('Tree for rstar'!D29:F29),'Put Option Tree'!M28:M30)</f>
        <v>3.0620281449614067E-2</v>
      </c>
      <c r="M29" cm="1">
        <f t="array" ref="M29">'one period discount factor'!M29*SUMPRODUCT(TRANSPOSE('Tree for rstar'!D29:F29),'Put Option Tree'!N28:N30)</f>
        <v>0</v>
      </c>
      <c r="N29" cm="1">
        <f t="array" ref="N29">'one period discount factor'!N29*SUMPRODUCT(TRANSPOSE('Tree for rstar'!D29:F29),'Put Option Tree'!O28:O30)</f>
        <v>0</v>
      </c>
      <c r="O29">
        <f>'Leaf Node &amp; P(t,T)'!G18</f>
        <v>0</v>
      </c>
    </row>
    <row r="30" spans="3:15" x14ac:dyDescent="0.25">
      <c r="G30" cm="1">
        <f t="array" ref="G30">'one period discount factor'!G30*SUMPRODUCT(TRANSPOSE('Tree for rstar'!D30:F30),'Put Option Tree'!H29:H31)</f>
        <v>0.13384282137554829</v>
      </c>
      <c r="H30" cm="1">
        <f t="array" ref="H30">'one period discount factor'!H30*SUMPRODUCT(TRANSPOSE('Tree for rstar'!D30:F30),'Put Option Tree'!I29:I31)</f>
        <v>8.5223633177646321E-2</v>
      </c>
      <c r="I30" cm="1">
        <f t="array" ref="I30">'one period discount factor'!I30*SUMPRODUCT(TRANSPOSE('Tree for rstar'!D30:F30),'Put Option Tree'!J29:J31)</f>
        <v>4.7310477710136058E-2</v>
      </c>
      <c r="J30" cm="1">
        <f t="array" ref="J30">'one period discount factor'!J30*SUMPRODUCT(TRANSPOSE('Tree for rstar'!D30:F30),'Put Option Tree'!K29:K31)</f>
        <v>2.0820393288910527E-2</v>
      </c>
      <c r="K30" cm="1">
        <f t="array" ref="K30">'one period discount factor'!K30*SUMPRODUCT(TRANSPOSE('Tree for rstar'!D30:F30),'Put Option Tree'!L29:L31)</f>
        <v>5.6163172524419328E-3</v>
      </c>
      <c r="L30" cm="1">
        <f t="array" ref="L30">'one period discount factor'!L30*SUMPRODUCT(TRANSPOSE('Tree for rstar'!D30:F30),'Put Option Tree'!M29:M31)</f>
        <v>0</v>
      </c>
      <c r="M30" cm="1">
        <f t="array" ref="M30">'one period discount factor'!M30*SUMPRODUCT(TRANSPOSE('Tree for rstar'!D30:F30),'Put Option Tree'!N29:N31)</f>
        <v>0</v>
      </c>
      <c r="N30" cm="1">
        <f t="array" ref="N30">'one period discount factor'!N30*SUMPRODUCT(TRANSPOSE('Tree for rstar'!D30:F30),'Put Option Tree'!O29:O31)</f>
        <v>0</v>
      </c>
      <c r="O30">
        <f>'Leaf Node &amp; P(t,T)'!G19</f>
        <v>0</v>
      </c>
    </row>
    <row r="31" spans="3:15" x14ac:dyDescent="0.25">
      <c r="H31" cm="1">
        <f t="array" ref="H31">'one period discount factor'!H31*SUMPRODUCT(TRANSPOSE('Tree for rstar'!D31:F31),'Put Option Tree'!I30:I32)</f>
        <v>1.198543449122981E-2</v>
      </c>
      <c r="I31" cm="1">
        <f t="array" ref="I31">'one period discount factor'!I31*SUMPRODUCT(TRANSPOSE('Tree for rstar'!D31:F31),'Put Option Tree'!J30:J32)</f>
        <v>4.6140528990774761E-3</v>
      </c>
      <c r="J31" cm="1">
        <f t="array" ref="J31">'one period discount factor'!J31*SUMPRODUCT(TRANSPOSE('Tree for rstar'!D31:F31),'Put Option Tree'!K30:K32)</f>
        <v>1.0555908199682872E-3</v>
      </c>
      <c r="K31" cm="1">
        <f t="array" ref="K31">'one period discount factor'!K31*SUMPRODUCT(TRANSPOSE('Tree for rstar'!D31:F31),'Put Option Tree'!L30:L32)</f>
        <v>0</v>
      </c>
      <c r="L31" cm="1">
        <f t="array" ref="L31">'one period discount factor'!L31*SUMPRODUCT(TRANSPOSE('Tree for rstar'!D31:F31),'Put Option Tree'!M30:M32)</f>
        <v>0</v>
      </c>
      <c r="M31" cm="1">
        <f t="array" ref="M31">'one period discount factor'!M31*SUMPRODUCT(TRANSPOSE('Tree for rstar'!D31:F31),'Put Option Tree'!N30:N32)</f>
        <v>0</v>
      </c>
      <c r="N31" cm="1">
        <f t="array" ref="N31">'one period discount factor'!N31*SUMPRODUCT(TRANSPOSE('Tree for rstar'!D31:F31),'Put Option Tree'!O30:O32)</f>
        <v>0</v>
      </c>
      <c r="O31">
        <f>'Leaf Node &amp; P(t,T)'!G20</f>
        <v>0</v>
      </c>
    </row>
    <row r="32" spans="3:15" x14ac:dyDescent="0.25">
      <c r="I32" cm="1">
        <f t="array" ref="I32">'one period discount factor'!I32*SUMPRODUCT(TRANSPOSE('Tree for rstar'!D32:F32),'Put Option Tree'!J31:J33)</f>
        <v>2.0326124771488354E-4</v>
      </c>
      <c r="J32" cm="1">
        <f t="array" ref="J32">'one period discount factor'!J32*SUMPRODUCT(TRANSPOSE('Tree for rstar'!D32:F32),'Put Option Tree'!K31:K33)</f>
        <v>0</v>
      </c>
      <c r="K32" cm="1">
        <f t="array" ref="K32">'one period discount factor'!K32*SUMPRODUCT(TRANSPOSE('Tree for rstar'!D32:F32),'Put Option Tree'!L31:L33)</f>
        <v>0</v>
      </c>
      <c r="L32" cm="1">
        <f t="array" ref="L32">'one period discount factor'!L32*SUMPRODUCT(TRANSPOSE('Tree for rstar'!D32:F32),'Put Option Tree'!M31:M33)</f>
        <v>0</v>
      </c>
      <c r="M32" cm="1">
        <f t="array" ref="M32">'one period discount factor'!M32*SUMPRODUCT(TRANSPOSE('Tree for rstar'!D32:F32),'Put Option Tree'!N31:N33)</f>
        <v>0</v>
      </c>
      <c r="N32" cm="1">
        <f t="array" ref="N32">'one period discount factor'!N32*SUMPRODUCT(TRANSPOSE('Tree for rstar'!D32:F32),'Put Option Tree'!O31:O33)</f>
        <v>0</v>
      </c>
      <c r="O32">
        <f>'Leaf Node &amp; P(t,T)'!G21</f>
        <v>0</v>
      </c>
    </row>
    <row r="33" spans="10:15" x14ac:dyDescent="0.25">
      <c r="J33" cm="1">
        <f t="array" ref="J33">'one period discount factor'!J33*SUMPRODUCT(TRANSPOSE('Tree for rstar'!D33:F33),'Put Option Tree'!K32:K34)</f>
        <v>0</v>
      </c>
      <c r="K33" cm="1">
        <f t="array" ref="K33">'one period discount factor'!K33*SUMPRODUCT(TRANSPOSE('Tree for rstar'!D33:F33),'Put Option Tree'!L32:L34)</f>
        <v>0</v>
      </c>
      <c r="L33" cm="1">
        <f t="array" ref="L33">'one period discount factor'!L33*SUMPRODUCT(TRANSPOSE('Tree for rstar'!D33:F33),'Put Option Tree'!M32:M34)</f>
        <v>0</v>
      </c>
      <c r="M33" cm="1">
        <f t="array" ref="M33">'one period discount factor'!M33*SUMPRODUCT(TRANSPOSE('Tree for rstar'!D33:F33),'Put Option Tree'!N32:N34)</f>
        <v>0</v>
      </c>
      <c r="N33" cm="1">
        <f t="array" ref="N33">'one period discount factor'!N33*SUMPRODUCT(TRANSPOSE('Tree for rstar'!D33:F33),'Put Option Tree'!O32:O34)</f>
        <v>0</v>
      </c>
      <c r="O33">
        <f>'Leaf Node &amp; P(t,T)'!G22</f>
        <v>0</v>
      </c>
    </row>
    <row r="34" spans="10:15" x14ac:dyDescent="0.25">
      <c r="K34" cm="1">
        <f t="array" ref="K34">'one period discount factor'!K34*SUMPRODUCT(TRANSPOSE('Tree for rstar'!D34:F34),'Put Option Tree'!L33:L35)</f>
        <v>0</v>
      </c>
      <c r="L34" cm="1">
        <f t="array" ref="L34">'one period discount factor'!L34*SUMPRODUCT(TRANSPOSE('Tree for rstar'!D34:F34),'Put Option Tree'!M33:M35)</f>
        <v>0</v>
      </c>
      <c r="M34" cm="1">
        <f t="array" ref="M34">'one period discount factor'!M34*SUMPRODUCT(TRANSPOSE('Tree for rstar'!D34:F34),'Put Option Tree'!N33:N35)</f>
        <v>0</v>
      </c>
      <c r="N34" cm="1">
        <f t="array" ref="N34">'one period discount factor'!N34*SUMPRODUCT(TRANSPOSE('Tree for rstar'!D34:F34),'Put Option Tree'!O33:O35)</f>
        <v>0</v>
      </c>
      <c r="O34">
        <f>'Leaf Node &amp; P(t,T)'!G23</f>
        <v>0</v>
      </c>
    </row>
    <row r="35" spans="10:15" x14ac:dyDescent="0.25">
      <c r="L35" cm="1">
        <f t="array" ref="L35">'one period discount factor'!L35*SUMPRODUCT(TRANSPOSE('Tree for rstar'!D35:F35),'Put Option Tree'!M34:M36)</f>
        <v>0</v>
      </c>
      <c r="M35" cm="1">
        <f t="array" ref="M35">'one period discount factor'!M35*SUMPRODUCT(TRANSPOSE('Tree for rstar'!D35:F35),'Put Option Tree'!N34:N36)</f>
        <v>0</v>
      </c>
      <c r="N35" cm="1">
        <f t="array" ref="N35">'one period discount factor'!N35*SUMPRODUCT(TRANSPOSE('Tree for rstar'!D35:F35),'Put Option Tree'!O34:O36)</f>
        <v>0</v>
      </c>
      <c r="O35">
        <f>'Leaf Node &amp; P(t,T)'!G24</f>
        <v>0</v>
      </c>
    </row>
    <row r="36" spans="10:15" x14ac:dyDescent="0.25">
      <c r="M36" cm="1">
        <f t="array" ref="M36">'one period discount factor'!M36*SUMPRODUCT(TRANSPOSE('Tree for rstar'!D36:F36),'Put Option Tree'!N35:N37)</f>
        <v>0</v>
      </c>
      <c r="N36" cm="1">
        <f t="array" ref="N36">'one period discount factor'!N36*SUMPRODUCT(TRANSPOSE('Tree for rstar'!D36:F36),'Put Option Tree'!O35:O37)</f>
        <v>0</v>
      </c>
      <c r="O36">
        <f>'Leaf Node &amp; P(t,T)'!G25</f>
        <v>0</v>
      </c>
    </row>
    <row r="37" spans="10:15" x14ac:dyDescent="0.25">
      <c r="N37" cm="1">
        <f t="array" ref="N37">'one period discount factor'!N37*SUMPRODUCT(TRANSPOSE('Tree for rstar'!D37:F37),'Put Option Tree'!O36:O38)</f>
        <v>0</v>
      </c>
      <c r="O37">
        <f>'Leaf Node &amp; P(t,T)'!G26</f>
        <v>0</v>
      </c>
    </row>
    <row r="38" spans="10:15" x14ac:dyDescent="0.25">
      <c r="O38">
        <f>'Leaf Node &amp; P(t,T)'!G27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2941-0EA5-423D-86A1-A8EF1CB1B07D}">
  <dimension ref="C14:O38"/>
  <sheetViews>
    <sheetView tabSelected="1" topLeftCell="A7" workbookViewId="0">
      <selection activeCell="H20" sqref="H20"/>
    </sheetView>
  </sheetViews>
  <sheetFormatPr defaultRowHeight="15" x14ac:dyDescent="0.25"/>
  <cols>
    <col min="6" max="7" width="12" bestFit="1" customWidth="1"/>
  </cols>
  <sheetData>
    <row r="14" spans="13:15" x14ac:dyDescent="0.25">
      <c r="O14">
        <f>'Leaf Node &amp; P(t,T)'!H3</f>
        <v>0</v>
      </c>
    </row>
    <row r="15" spans="13:15" x14ac:dyDescent="0.25">
      <c r="N15" cm="1">
        <f t="array" ref="N15">'one period discount factor'!N15*SUMPRODUCT(TRANSPOSE('Tree for rstar'!D15:F15),'Call Option Tree'!O14:O16)</f>
        <v>0</v>
      </c>
      <c r="O15">
        <f>'Leaf Node &amp; P(t,T)'!H4</f>
        <v>0</v>
      </c>
    </row>
    <row r="16" spans="13:15" x14ac:dyDescent="0.25">
      <c r="M16" cm="1">
        <f t="array" ref="M16">'one period discount factor'!M16*SUMPRODUCT(TRANSPOSE('Tree for rstar'!D16:F16),'Call Option Tree'!N15:N17)</f>
        <v>0</v>
      </c>
      <c r="N16" cm="1">
        <f t="array" ref="N16">'one period discount factor'!N16*SUMPRODUCT(TRANSPOSE('Tree for rstar'!D16:F16),'Call Option Tree'!O15:O17)</f>
        <v>0</v>
      </c>
      <c r="O16">
        <f>'Leaf Node &amp; P(t,T)'!H5</f>
        <v>0</v>
      </c>
    </row>
    <row r="17" spans="3:15" x14ac:dyDescent="0.25">
      <c r="L17" cm="1">
        <f t="array" ref="L17">'one period discount factor'!L17*SUMPRODUCT(TRANSPOSE('Tree for rstar'!D17:F17),'Call Option Tree'!M16:M18)</f>
        <v>0</v>
      </c>
      <c r="M17" cm="1">
        <f t="array" ref="M17">'one period discount factor'!M17*SUMPRODUCT(TRANSPOSE('Tree for rstar'!D17:F17),'Call Option Tree'!N16:N18)</f>
        <v>0</v>
      </c>
      <c r="N17" cm="1">
        <f t="array" ref="N17">'one period discount factor'!N17*SUMPRODUCT(TRANSPOSE('Tree for rstar'!D17:F17),'Call Option Tree'!O16:O18)</f>
        <v>0</v>
      </c>
      <c r="O17">
        <f>'Leaf Node &amp; P(t,T)'!H6</f>
        <v>0</v>
      </c>
    </row>
    <row r="18" spans="3:15" x14ac:dyDescent="0.25">
      <c r="K18" cm="1">
        <f t="array" ref="K18">'one period discount factor'!K18*SUMPRODUCT(TRANSPOSE('Tree for rstar'!D18:F18),'Call Option Tree'!L17:L19)</f>
        <v>0</v>
      </c>
      <c r="L18" cm="1">
        <f t="array" ref="L18">'one period discount factor'!L18*SUMPRODUCT(TRANSPOSE('Tree for rstar'!D18:F18),'Call Option Tree'!M17:M19)</f>
        <v>0</v>
      </c>
      <c r="M18" cm="1">
        <f t="array" ref="M18">'one period discount factor'!M18*SUMPRODUCT(TRANSPOSE('Tree for rstar'!D18:F18),'Call Option Tree'!N17:N19)</f>
        <v>0</v>
      </c>
      <c r="N18" cm="1">
        <f t="array" ref="N18">'one period discount factor'!N18*SUMPRODUCT(TRANSPOSE('Tree for rstar'!D18:F18),'Call Option Tree'!O17:O19)</f>
        <v>0</v>
      </c>
      <c r="O18">
        <f>'Leaf Node &amp; P(t,T)'!H7</f>
        <v>0</v>
      </c>
    </row>
    <row r="19" spans="3:15" x14ac:dyDescent="0.25">
      <c r="J19" cm="1">
        <f t="array" ref="J19">'one period discount factor'!J19*SUMPRODUCT(TRANSPOSE('Tree for rstar'!D19:F19),'Call Option Tree'!K18:K20)</f>
        <v>0</v>
      </c>
      <c r="K19" cm="1">
        <f t="array" ref="K19">'one period discount factor'!K19*SUMPRODUCT(TRANSPOSE('Tree for rstar'!D19:F19),'Call Option Tree'!L18:L20)</f>
        <v>0</v>
      </c>
      <c r="L19" cm="1">
        <f t="array" ref="L19">'one period discount factor'!L19*SUMPRODUCT(TRANSPOSE('Tree for rstar'!D19:F19),'Call Option Tree'!M18:M20)</f>
        <v>0</v>
      </c>
      <c r="M19" cm="1">
        <f t="array" ref="M19">'one period discount factor'!M19*SUMPRODUCT(TRANSPOSE('Tree for rstar'!D19:F19),'Call Option Tree'!N18:N20)</f>
        <v>0</v>
      </c>
      <c r="N19" cm="1">
        <f t="array" ref="N19">'one period discount factor'!N19*SUMPRODUCT(TRANSPOSE('Tree for rstar'!D19:F19),'Call Option Tree'!O18:O20)</f>
        <v>0</v>
      </c>
      <c r="O19">
        <f>'Leaf Node &amp; P(t,T)'!H8</f>
        <v>0</v>
      </c>
    </row>
    <row r="20" spans="3:15" x14ac:dyDescent="0.25">
      <c r="I20" cm="1">
        <f t="array" ref="I20">'one period discount factor'!I20*SUMPRODUCT(TRANSPOSE('Tree for rstar'!D20:F20),'Call Option Tree'!J19:J21)</f>
        <v>0</v>
      </c>
      <c r="J20" cm="1">
        <f t="array" ref="J20">'one period discount factor'!J20*SUMPRODUCT(TRANSPOSE('Tree for rstar'!D20:F20),'Call Option Tree'!K19:K21)</f>
        <v>0</v>
      </c>
      <c r="K20" cm="1">
        <f t="array" ref="K20">'one period discount factor'!K20*SUMPRODUCT(TRANSPOSE('Tree for rstar'!D20:F20),'Call Option Tree'!L19:L21)</f>
        <v>0</v>
      </c>
      <c r="L20" cm="1">
        <f t="array" ref="L20">'one period discount factor'!L20*SUMPRODUCT(TRANSPOSE('Tree for rstar'!D20:F20),'Call Option Tree'!M19:M21)</f>
        <v>0</v>
      </c>
      <c r="M20" cm="1">
        <f t="array" ref="M20">'one period discount factor'!M20*SUMPRODUCT(TRANSPOSE('Tree for rstar'!D20:F20),'Call Option Tree'!N19:N21)</f>
        <v>0</v>
      </c>
      <c r="N20" cm="1">
        <f t="array" ref="N20">'one period discount factor'!N20*SUMPRODUCT(TRANSPOSE('Tree for rstar'!D20:F20),'Call Option Tree'!O19:O21)</f>
        <v>0</v>
      </c>
      <c r="O20">
        <f>'Leaf Node &amp; P(t,T)'!H9</f>
        <v>0</v>
      </c>
    </row>
    <row r="21" spans="3:15" x14ac:dyDescent="0.25">
      <c r="H21" cm="1">
        <f t="array" ref="H21">'one period discount factor'!H21*SUMPRODUCT(TRANSPOSE('Tree for rstar'!D21:F21),'Call Option Tree'!I20:I22)</f>
        <v>3.1648922591934956E-4</v>
      </c>
      <c r="I21" cm="1">
        <f t="array" ref="I21">'one period discount factor'!I21*SUMPRODUCT(TRANSPOSE('Tree for rstar'!D21:F21),'Call Option Tree'!J20:J22)</f>
        <v>5.8019404131803402E-5</v>
      </c>
      <c r="J21" cm="1">
        <f t="array" ref="J21">'one period discount factor'!J21*SUMPRODUCT(TRANSPOSE('Tree for rstar'!D21:F21),'Call Option Tree'!K20:K22)</f>
        <v>0</v>
      </c>
      <c r="K21" cm="1">
        <f t="array" ref="K21">'one period discount factor'!K21*SUMPRODUCT(TRANSPOSE('Tree for rstar'!D21:F21),'Call Option Tree'!L20:L22)</f>
        <v>0</v>
      </c>
      <c r="L21" cm="1">
        <f t="array" ref="L21">'one period discount factor'!L21*SUMPRODUCT(TRANSPOSE('Tree for rstar'!D21:F21),'Call Option Tree'!M20:M22)</f>
        <v>0</v>
      </c>
      <c r="M21" cm="1">
        <f t="array" ref="M21">'one period discount factor'!M21*SUMPRODUCT(TRANSPOSE('Tree for rstar'!D21:F21),'Call Option Tree'!N20:N22)</f>
        <v>0</v>
      </c>
      <c r="N21" cm="1">
        <f t="array" ref="N21">'one period discount factor'!N21*SUMPRODUCT(TRANSPOSE('Tree for rstar'!D21:F21),'Call Option Tree'!O20:O22)</f>
        <v>0</v>
      </c>
      <c r="O21">
        <f>'Leaf Node &amp; P(t,T)'!H10</f>
        <v>0</v>
      </c>
    </row>
    <row r="22" spans="3:15" x14ac:dyDescent="0.25">
      <c r="G22" cm="1">
        <f t="array" ref="G22">'one period discount factor'!G22*SUMPRODUCT(TRANSPOSE('Tree for rstar'!D22:F22),'Call Option Tree'!H21:H23)</f>
        <v>8.9565846900871212E-3</v>
      </c>
      <c r="H22" cm="1">
        <f t="array" ref="H22">'one period discount factor'!H22*SUMPRODUCT(TRANSPOSE('Tree for rstar'!D22:F22),'Call Option Tree'!I21:I23)</f>
        <v>4.1689379951553602E-3</v>
      </c>
      <c r="I22" cm="1">
        <f t="array" ref="I22">'one period discount factor'!I22*SUMPRODUCT(TRANSPOSE('Tree for rstar'!D22:F22),'Call Option Tree'!J21:J23)</f>
        <v>1.4858720243997529E-3</v>
      </c>
      <c r="J22" cm="1">
        <f t="array" ref="J22">'one period discount factor'!J22*SUMPRODUCT(TRANSPOSE('Tree for rstar'!D22:F22),'Call Option Tree'!K21:K23)</f>
        <v>3.0996881047340018E-4</v>
      </c>
      <c r="K22" cm="1">
        <f t="array" ref="K22">'one period discount factor'!K22*SUMPRODUCT(TRANSPOSE('Tree for rstar'!D22:F22),'Call Option Tree'!L21:L23)</f>
        <v>0</v>
      </c>
      <c r="L22" cm="1">
        <f t="array" ref="L22">'one period discount factor'!L22*SUMPRODUCT(TRANSPOSE('Tree for rstar'!D22:F22),'Call Option Tree'!M21:M23)</f>
        <v>0</v>
      </c>
      <c r="M22" cm="1">
        <f t="array" ref="M22">'one period discount factor'!M22*SUMPRODUCT(TRANSPOSE('Tree for rstar'!D22:F22),'Call Option Tree'!N21:N23)</f>
        <v>0</v>
      </c>
      <c r="N22" cm="1">
        <f t="array" ref="N22">'one period discount factor'!N22*SUMPRODUCT(TRANSPOSE('Tree for rstar'!D22:F22),'Call Option Tree'!O21:O23)</f>
        <v>0</v>
      </c>
      <c r="O22">
        <f>'Leaf Node &amp; P(t,T)'!H11</f>
        <v>0</v>
      </c>
    </row>
    <row r="23" spans="3:15" x14ac:dyDescent="0.25">
      <c r="F23" cm="1">
        <f t="array" ref="F23">'one period discount factor'!F23*SUMPRODUCT(TRANSPOSE('Tree for rstar'!D23:F23),'Call Option Tree'!G22:G24)</f>
        <v>8.4639438176073487E-2</v>
      </c>
      <c r="G23" cm="1">
        <f t="array" ref="G23">'one period discount factor'!G23*SUMPRODUCT(TRANSPOSE('Tree for rstar'!D23:F23),'Call Option Tree'!H22:H24)</f>
        <v>5.6079642914436317E-2</v>
      </c>
      <c r="H23" cm="1">
        <f t="array" ref="H23">'one period discount factor'!H23*SUMPRODUCT(TRANSPOSE('Tree for rstar'!D23:F23),'Call Option Tree'!I22:I24)</f>
        <v>3.3632946131018887E-2</v>
      </c>
      <c r="I23" cm="1">
        <f t="array" ref="I23">'one period discount factor'!I23*SUMPRODUCT(TRANSPOSE('Tree for rstar'!D23:F23),'Call Option Tree'!J22:J24)</f>
        <v>1.7374960923581338E-2</v>
      </c>
      <c r="J23" cm="1">
        <f t="array" ref="J23">'one period discount factor'!J23*SUMPRODUCT(TRANSPOSE('Tree for rstar'!D23:F23),'Call Option Tree'!K22:K24)</f>
        <v>7.005133133442071E-3</v>
      </c>
      <c r="K23" cm="1">
        <f t="array" ref="K23">'one period discount factor'!K23*SUMPRODUCT(TRANSPOSE('Tree for rstar'!D23:F23),'Call Option Tree'!L22:L24)</f>
        <v>1.695531528843591E-3</v>
      </c>
      <c r="L23" cm="1">
        <f t="array" ref="L23">'one period discount factor'!L23*SUMPRODUCT(TRANSPOSE('Tree for rstar'!D23:F23),'Call Option Tree'!M22:M24)</f>
        <v>0</v>
      </c>
      <c r="M23" cm="1">
        <f t="array" ref="M23">'one period discount factor'!M23*SUMPRODUCT(TRANSPOSE('Tree for rstar'!D23:F23),'Call Option Tree'!N22:N24)</f>
        <v>0</v>
      </c>
      <c r="N23" cm="1">
        <f t="array" ref="N23">'one period discount factor'!N23*SUMPRODUCT(TRANSPOSE('Tree for rstar'!D23:F23),'Call Option Tree'!O22:O24)</f>
        <v>0</v>
      </c>
      <c r="O23">
        <f>'Leaf Node &amp; P(t,T)'!H12</f>
        <v>0</v>
      </c>
    </row>
    <row r="24" spans="3:15" x14ac:dyDescent="0.25">
      <c r="E24" cm="1">
        <f t="array" ref="E24">'one period discount factor'!E24*SUMPRODUCT(TRANSPOSE('Tree for rstar'!D24:F24),'Call Option Tree'!F23:F25)</f>
        <v>0.42412024043255903</v>
      </c>
      <c r="F24" cm="1">
        <f t="array" ref="F24">'one period discount factor'!F24*SUMPRODUCT(TRANSPOSE('Tree for rstar'!D24:F24),'Call Option Tree'!G23:G25)</f>
        <v>0.33818274319928021</v>
      </c>
      <c r="G24" cm="1">
        <f t="array" ref="G24">'one period discount factor'!G24*SUMPRODUCT(TRANSPOSE('Tree for rstar'!D24:F24),'Call Option Tree'!H23:H25)</f>
        <v>0.25814925369931813</v>
      </c>
      <c r="H24" cm="1">
        <f t="array" ref="H24">'one period discount factor'!H24*SUMPRODUCT(TRANSPOSE('Tree for rstar'!D24:F24),'Call Option Tree'!I23:I25)</f>
        <v>0.18565794275725311</v>
      </c>
      <c r="I24" cm="1">
        <f t="array" ref="I24">'one period discount factor'!I24*SUMPRODUCT(TRANSPOSE('Tree for rstar'!D24:F24),'Call Option Tree'!J23:J25)</f>
        <v>0.12260569678082092</v>
      </c>
      <c r="J24" cm="1">
        <f t="array" ref="J24">'one period discount factor'!J24*SUMPRODUCT(TRANSPOSE('Tree for rstar'!D24:F24),'Call Option Tree'!K23:K25)</f>
        <v>7.1052467613794565E-2</v>
      </c>
      <c r="K24" cm="1">
        <f t="array" ref="K24">'one period discount factor'!K24*SUMPRODUCT(TRANSPOSE('Tree for rstar'!D24:F24),'Call Option Tree'!L23:L25)</f>
        <v>3.2945432010192642E-2</v>
      </c>
      <c r="L24" cm="1">
        <f t="array" ref="L24">'one period discount factor'!L24*SUMPRODUCT(TRANSPOSE('Tree for rstar'!D24:F24),'Call Option Tree'!M23:M25)</f>
        <v>9.497816910238056E-3</v>
      </c>
      <c r="M24" cm="1">
        <f t="array" ref="M24">'one period discount factor'!M24*SUMPRODUCT(TRANSPOSE('Tree for rstar'!D24:F24),'Call Option Tree'!N23:N25)</f>
        <v>0</v>
      </c>
      <c r="N24" cm="1">
        <f t="array" ref="N24">'one period discount factor'!N24*SUMPRODUCT(TRANSPOSE('Tree for rstar'!D24:F24),'Call Option Tree'!O23:O25)</f>
        <v>0</v>
      </c>
      <c r="O24">
        <f>'Leaf Node &amp; P(t,T)'!H13</f>
        <v>0</v>
      </c>
    </row>
    <row r="25" spans="3:15" x14ac:dyDescent="0.25">
      <c r="D25" cm="1">
        <f t="array" ref="D25">'one period discount factor'!D25*SUMPRODUCT(TRANSPOSE('Tree for rstar'!D25:F25),'Call Option Tree'!E24:E26)</f>
        <v>1.3879014383340191</v>
      </c>
      <c r="E25" cm="1">
        <f t="array" ref="E25">'one period discount factor'!E25*SUMPRODUCT(TRANSPOSE('Tree for rstar'!D25:F25),'Call Option Tree'!F24:F26)</f>
        <v>1.2298551287437147</v>
      </c>
      <c r="F25" cm="1">
        <f t="array" ref="F25">'one period discount factor'!F25*SUMPRODUCT(TRANSPOSE('Tree for rstar'!D25:F25),'Call Option Tree'!G24:G26)</f>
        <v>1.0692056998578188</v>
      </c>
      <c r="G25" cm="1">
        <f t="array" ref="G25">'one period discount factor'!G25*SUMPRODUCT(TRANSPOSE('Tree for rstar'!D25:F25),'Call Option Tree'!H24:H26)</f>
        <v>0.90678601100601497</v>
      </c>
      <c r="H25" cm="1">
        <f t="array" ref="H25">'one period discount factor'!H25*SUMPRODUCT(TRANSPOSE('Tree for rstar'!D25:F25),'Call Option Tree'!I24:I26)</f>
        <v>0.74394052259779253</v>
      </c>
      <c r="I25" cm="1">
        <f t="array" ref="I25">'one period discount factor'!I25*SUMPRODUCT(TRANSPOSE('Tree for rstar'!D25:F25),'Call Option Tree'!J24:J26)</f>
        <v>0.58279254441321005</v>
      </c>
      <c r="J25" cm="1">
        <f t="array" ref="J25">'one period discount factor'!J25*SUMPRODUCT(TRANSPOSE('Tree for rstar'!D25:F25),'Call Option Tree'!K24:K26)</f>
        <v>0.42666945419955349</v>
      </c>
      <c r="K25" cm="1">
        <f t="array" ref="K25">'one period discount factor'!K25*SUMPRODUCT(TRANSPOSE('Tree for rstar'!D25:F25),'Call Option Tree'!L24:L26)</f>
        <v>0.28074046034971784</v>
      </c>
      <c r="L25" cm="1">
        <f t="array" ref="L25">'one period discount factor'!L25*SUMPRODUCT(TRANSPOSE('Tree for rstar'!D25:F25),'Call Option Tree'!M24:M26)</f>
        <v>0.1528799115033132</v>
      </c>
      <c r="M25" cm="1">
        <f t="array" ref="M25">'one period discount factor'!M25*SUMPRODUCT(TRANSPOSE('Tree for rstar'!D25:F25),'Call Option Tree'!N24:N26)</f>
        <v>5.4499299341874814E-2</v>
      </c>
      <c r="N25" cm="1">
        <f t="array" ref="N25">'one period discount factor'!N25*SUMPRODUCT(TRANSPOSE('Tree for rstar'!D25:F25),'Call Option Tree'!O24:O26)</f>
        <v>0</v>
      </c>
      <c r="O25">
        <f>'Leaf Node &amp; P(t,T)'!H14</f>
        <v>0</v>
      </c>
    </row>
    <row r="26" spans="3:15" x14ac:dyDescent="0.25">
      <c r="C26" cm="1">
        <f t="array" ref="C26">'one period discount factor'!C26*SUMPRODUCT(TRANSPOSE('Tree for rstar'!D26:F26),'Call Option Tree'!D25:D27)</f>
        <v>3.35652452977155</v>
      </c>
      <c r="D26" cm="1">
        <f t="array" ref="D26">'one period discount factor'!D26*SUMPRODUCT(TRANSPOSE('Tree for rstar'!D26:F26),'Call Option Tree'!E25:E27)</f>
        <v>3.1607118075091507</v>
      </c>
      <c r="E26" cm="1">
        <f t="array" ref="E26">'one period discount factor'!E26*SUMPRODUCT(TRANSPOSE('Tree for rstar'!D26:F26),'Call Option Tree'!F25:F27)</f>
        <v>2.9536072027264169</v>
      </c>
      <c r="F26" cm="1">
        <f t="array" ref="F26">'one period discount factor'!F26*SUMPRODUCT(TRANSPOSE('Tree for rstar'!D26:F26),'Call Option Tree'!G25:G27)</f>
        <v>2.7339026991975506</v>
      </c>
      <c r="G26" cm="1">
        <f t="array" ref="G26">'one period discount factor'!G26*SUMPRODUCT(TRANSPOSE('Tree for rstar'!D26:F26),'Call Option Tree'!H25:H27)</f>
        <v>2.5000100950115658</v>
      </c>
      <c r="H26" cm="1">
        <f t="array" ref="H26">'one period discount factor'!H26*SUMPRODUCT(TRANSPOSE('Tree for rstar'!D26:F26),'Call Option Tree'!I25:I27)</f>
        <v>2.250072088073094</v>
      </c>
      <c r="I26" cm="1">
        <f t="array" ref="I26">'one period discount factor'!I26*SUMPRODUCT(TRANSPOSE('Tree for rstar'!D26:F26),'Call Option Tree'!J25:J27)</f>
        <v>1.9819168652650152</v>
      </c>
      <c r="J26" cm="1">
        <f t="array" ref="J26">'one period discount factor'!J26*SUMPRODUCT(TRANSPOSE('Tree for rstar'!D26:F26),'Call Option Tree'!K25:K27)</f>
        <v>1.6930978417896549</v>
      </c>
      <c r="K26" cm="1">
        <f t="array" ref="K26">'one period discount factor'!K26*SUMPRODUCT(TRANSPOSE('Tree for rstar'!D26:F26),'Call Option Tree'!L25:L27)</f>
        <v>1.3811675780091592</v>
      </c>
      <c r="L26" cm="1">
        <f t="array" ref="L26">'one period discount factor'!L26*SUMPRODUCT(TRANSPOSE('Tree for rstar'!D26:F26),'Call Option Tree'!M25:M27)</f>
        <v>1.0446495245455272</v>
      </c>
      <c r="M26" cm="1">
        <f t="array" ref="M26">'one period discount factor'!M26*SUMPRODUCT(TRANSPOSE('Tree for rstar'!D26:F26),'Call Option Tree'!N25:N27)</f>
        <v>0.68606376226603549</v>
      </c>
      <c r="N26" cm="1">
        <f t="array" ref="N26">'one period discount factor'!N26*SUMPRODUCT(TRANSPOSE('Tree for rstar'!D26:F26),'Call Option Tree'!O25:O27)</f>
        <v>0.32035487266078155</v>
      </c>
      <c r="O26">
        <f>'Leaf Node &amp; P(t,T)'!H15</f>
        <v>0</v>
      </c>
    </row>
    <row r="27" spans="3:15" x14ac:dyDescent="0.25">
      <c r="D27" cm="1">
        <f t="array" ref="D27">'one period discount factor'!D27*SUMPRODUCT(TRANSPOSE('Tree for rstar'!D27:F27),'Call Option Tree'!E26:E28)</f>
        <v>6.1784033260029148</v>
      </c>
      <c r="E27" cm="1">
        <f t="array" ref="E27">'one period discount factor'!E27*SUMPRODUCT(TRANSPOSE('Tree for rstar'!D27:F27),'Call Option Tree'!F26:F28)</f>
        <v>5.9870204624060408</v>
      </c>
      <c r="F27" cm="1">
        <f t="array" ref="F27">'one period discount factor'!F27*SUMPRODUCT(TRANSPOSE('Tree for rstar'!D27:F27),'Call Option Tree'!G26:G28)</f>
        <v>5.7805672751480452</v>
      </c>
      <c r="G27" cm="1">
        <f t="array" ref="G27">'one period discount factor'!G27*SUMPRODUCT(TRANSPOSE('Tree for rstar'!D27:F27),'Call Option Tree'!H26:H28)</f>
        <v>5.5564372291594504</v>
      </c>
      <c r="H27" cm="1">
        <f t="array" ref="H27">'one period discount factor'!H27*SUMPRODUCT(TRANSPOSE('Tree for rstar'!D27:F27),'Call Option Tree'!I26:I28)</f>
        <v>5.3112513603540865</v>
      </c>
      <c r="I27" cm="1">
        <f t="array" ref="I27">'one period discount factor'!I27*SUMPRODUCT(TRANSPOSE('Tree for rstar'!D27:F27),'Call Option Tree'!J26:J28)</f>
        <v>5.0404029643581962</v>
      </c>
      <c r="J27" cm="1">
        <f t="array" ref="J27">'one period discount factor'!J27*SUMPRODUCT(TRANSPOSE('Tree for rstar'!D27:F27),'Call Option Tree'!K26:K28)</f>
        <v>4.7372856304662827</v>
      </c>
      <c r="K27" cm="1">
        <f t="array" ref="K27">'one period discount factor'!K27*SUMPRODUCT(TRANSPOSE('Tree for rstar'!D27:F27),'Call Option Tree'!L26:L28)</f>
        <v>4.3917996225953466</v>
      </c>
      <c r="L27" cm="1">
        <f t="array" ref="L27">'one period discount factor'!L27*SUMPRODUCT(TRANSPOSE('Tree for rstar'!D27:F27),'Call Option Tree'!M26:M28)</f>
        <v>3.9872516143542227</v>
      </c>
      <c r="M27" cm="1">
        <f t="array" ref="M27">'one period discount factor'!M27*SUMPRODUCT(TRANSPOSE('Tree for rstar'!D27:F27),'Call Option Tree'!N26:N28)</f>
        <v>3.4937342874515718</v>
      </c>
      <c r="N27" cm="1">
        <f t="array" ref="N27">'one period discount factor'!N27*SUMPRODUCT(TRANSPOSE('Tree for rstar'!D27:F27),'Call Option Tree'!O26:O28)</f>
        <v>2.8508827644809345</v>
      </c>
      <c r="O27">
        <f>'Leaf Node &amp; P(t,T)'!H16</f>
        <v>1.9295876854400484</v>
      </c>
    </row>
    <row r="28" spans="3:15" x14ac:dyDescent="0.25">
      <c r="E28" cm="1">
        <f t="array" ref="E28">'one period discount factor'!E28*SUMPRODUCT(TRANSPOSE('Tree for rstar'!D28:F28),'Call Option Tree'!F27:F29)</f>
        <v>10.471190690135353</v>
      </c>
      <c r="F28" cm="1">
        <f t="array" ref="F28">'one period discount factor'!F28*SUMPRODUCT(TRANSPOSE('Tree for rstar'!D28:F28),'Call Option Tree'!G27:G29)</f>
        <v>10.369988621127696</v>
      </c>
      <c r="G28" cm="1">
        <f t="array" ref="G28">'one period discount factor'!G28*SUMPRODUCT(TRANSPOSE('Tree for rstar'!D28:F28),'Call Option Tree'!H27:H29)</f>
        <v>10.262664315579505</v>
      </c>
      <c r="H28" cm="1">
        <f t="array" ref="H28">'one period discount factor'!H28*SUMPRODUCT(TRANSPOSE('Tree for rstar'!D28:F28),'Call Option Tree'!I27:I29)</f>
        <v>10.149126816716867</v>
      </c>
      <c r="I28" cm="1">
        <f t="array" ref="I28">'one period discount factor'!I28*SUMPRODUCT(TRANSPOSE('Tree for rstar'!D28:F28),'Call Option Tree'!J27:J29)</f>
        <v>10.029709796094281</v>
      </c>
      <c r="J28" cm="1">
        <f t="array" ref="J28">'one period discount factor'!J28*SUMPRODUCT(TRANSPOSE('Tree for rstar'!D28:F28),'Call Option Tree'!K27:K29)</f>
        <v>9.9056563012271202</v>
      </c>
      <c r="K28" cm="1">
        <f t="array" ref="K28">'one period discount factor'!K28*SUMPRODUCT(TRANSPOSE('Tree for rstar'!D28:F28),'Call Option Tree'!L27:L29)</f>
        <v>9.7801912186078148</v>
      </c>
      <c r="L28" cm="1">
        <f t="array" ref="L28">'one period discount factor'!L28*SUMPRODUCT(TRANSPOSE('Tree for rstar'!D28:F28),'Call Option Tree'!M27:M29)</f>
        <v>9.6609931584504043</v>
      </c>
      <c r="M28" cm="1">
        <f t="array" ref="M28">'one period discount factor'!M28*SUMPRODUCT(TRANSPOSE('Tree for rstar'!D28:F28),'Call Option Tree'!N27:N29)</f>
        <v>9.5668286862272645</v>
      </c>
      <c r="N28" cm="1">
        <f t="array" ref="N28">'one period discount factor'!N28*SUMPRODUCT(TRANSPOSE('Tree for rstar'!D28:F28),'Call Option Tree'!O27:O29)</f>
        <v>9.5395222492855574</v>
      </c>
      <c r="O28">
        <f>'Leaf Node &amp; P(t,T)'!H17</f>
        <v>9.6861393778772111</v>
      </c>
    </row>
    <row r="29" spans="3:15" x14ac:dyDescent="0.25">
      <c r="F29" cm="1">
        <f t="array" ref="F29">'one period discount factor'!F29*SUMPRODUCT(TRANSPOSE('Tree for rstar'!D29:F29),'Call Option Tree'!G28:G30)</f>
        <v>16.261064103153128</v>
      </c>
      <c r="G29" cm="1">
        <f t="array" ref="G29">'one period discount factor'!G29*SUMPRODUCT(TRANSPOSE('Tree for rstar'!D29:F29),'Call Option Tree'!H28:H30)</f>
        <v>16.323016516102598</v>
      </c>
      <c r="H29" cm="1">
        <f t="array" ref="H29">'one period discount factor'!H29*SUMPRODUCT(TRANSPOSE('Tree for rstar'!D29:F29),'Call Option Tree'!I28:I30)</f>
        <v>16.395190377903244</v>
      </c>
      <c r="I29" cm="1">
        <f t="array" ref="I29">'one period discount factor'!I29*SUMPRODUCT(TRANSPOSE('Tree for rstar'!D29:F29),'Call Option Tree'!J28:J30)</f>
        <v>16.480717513206301</v>
      </c>
      <c r="J29" cm="1">
        <f t="array" ref="J29">'one period discount factor'!J29*SUMPRODUCT(TRANSPOSE('Tree for rstar'!D29:F29),'Call Option Tree'!K28:K30)</f>
        <v>16.583801379363962</v>
      </c>
      <c r="K29" cm="1">
        <f t="array" ref="K29">'one period discount factor'!K29*SUMPRODUCT(TRANSPOSE('Tree for rstar'!D29:F29),'Call Option Tree'!L28:L30)</f>
        <v>16.709927260495206</v>
      </c>
      <c r="L29" cm="1">
        <f t="array" ref="L29">'one period discount factor'!L29*SUMPRODUCT(TRANSPOSE('Tree for rstar'!D29:F29),'Call Option Tree'!M28:M30)</f>
        <v>16.865681786892214</v>
      </c>
      <c r="M29" cm="1">
        <f t="array" ref="M29">'one period discount factor'!M29*SUMPRODUCT(TRANSPOSE('Tree for rstar'!D29:F29),'Call Option Tree'!N28:N30)</f>
        <v>17.05829858297983</v>
      </c>
      <c r="N29" cm="1">
        <f t="array" ref="N29">'one period discount factor'!N29*SUMPRODUCT(TRANSPOSE('Tree for rstar'!D29:F29),'Call Option Tree'!O28:O30)</f>
        <v>17.283976301027376</v>
      </c>
      <c r="O29">
        <f>'Leaf Node &amp; P(t,T)'!H18</f>
        <v>17.513312040670638</v>
      </c>
    </row>
    <row r="30" spans="3:15" x14ac:dyDescent="0.25">
      <c r="G30" cm="1">
        <f t="array" ref="G30">'one period discount factor'!G30*SUMPRODUCT(TRANSPOSE('Tree for rstar'!D30:F30),'Call Option Tree'!H29:H31)</f>
        <v>23.211382692740386</v>
      </c>
      <c r="H30" cm="1">
        <f t="array" ref="H30">'one period discount factor'!H30*SUMPRODUCT(TRANSPOSE('Tree for rstar'!D30:F30),'Call Option Tree'!I29:I31)</f>
        <v>23.438873487994293</v>
      </c>
      <c r="I30" cm="1">
        <f t="array" ref="I30">'one period discount factor'!I30*SUMPRODUCT(TRANSPOSE('Tree for rstar'!D30:F30),'Call Option Tree'!J29:J31)</f>
        <v>23.681420361351009</v>
      </c>
      <c r="J30" cm="1">
        <f t="array" ref="J30">'one period discount factor'!J30*SUMPRODUCT(TRANSPOSE('Tree for rstar'!D30:F30),'Call Option Tree'!K29:K31)</f>
        <v>23.939803624499124</v>
      </c>
      <c r="K30" cm="1">
        <f t="array" ref="K30">'one period discount factor'!K30*SUMPRODUCT(TRANSPOSE('Tree for rstar'!D30:F30),'Call Option Tree'!L29:L31)</f>
        <v>24.213930523612195</v>
      </c>
      <c r="L30" cm="1">
        <f t="array" ref="L30">'one period discount factor'!L30*SUMPRODUCT(TRANSPOSE('Tree for rstar'!D30:F30),'Call Option Tree'!M29:M31)</f>
        <v>24.50210683708347</v>
      </c>
      <c r="M30" cm="1">
        <f t="array" ref="M30">'one period discount factor'!M30*SUMPRODUCT(TRANSPOSE('Tree for rstar'!D30:F30),'Call Option Tree'!N29:N31)</f>
        <v>24.802141343726625</v>
      </c>
      <c r="N30" cm="1">
        <f t="array" ref="N30">'one period discount factor'!N30*SUMPRODUCT(TRANSPOSE('Tree for rstar'!D30:F30),'Call Option Tree'!O29:O31)</f>
        <v>25.104773260237632</v>
      </c>
      <c r="O30">
        <f>'Leaf Node &amp; P(t,T)'!H19</f>
        <v>25.411748655605358</v>
      </c>
    </row>
    <row r="31" spans="3:15" x14ac:dyDescent="0.25">
      <c r="H31" cm="1">
        <f t="array" ref="H31">'one period discount factor'!H31*SUMPRODUCT(TRANSPOSE('Tree for rstar'!D31:F31),'Call Option Tree'!I30:I32)</f>
        <v>30.837391150984324</v>
      </c>
      <c r="I31" cm="1">
        <f t="array" ref="I31">'one period discount factor'!I31*SUMPRODUCT(TRANSPOSE('Tree for rstar'!D31:F31),'Call Option Tree'!J30:J32)</f>
        <v>31.181013326935073</v>
      </c>
      <c r="J31" cm="1">
        <f t="array" ref="J31">'one period discount factor'!J31*SUMPRODUCT(TRANSPOSE('Tree for rstar'!D31:F31),'Call Option Tree'!K30:K32)</f>
        <v>31.53272466984707</v>
      </c>
      <c r="K31" cm="1">
        <f t="array" ref="K31">'one period discount factor'!K31*SUMPRODUCT(TRANSPOSE('Tree for rstar'!D31:F31),'Call Option Tree'!L30:L32)</f>
        <v>31.891451599733788</v>
      </c>
      <c r="L31" cm="1">
        <f t="array" ref="L31">'one period discount factor'!L31*SUMPRODUCT(TRANSPOSE('Tree for rstar'!D31:F31),'Call Option Tree'!M30:M32)</f>
        <v>32.256042347341626</v>
      </c>
      <c r="M31" cm="1">
        <f t="array" ref="M31">'one period discount factor'!M31*SUMPRODUCT(TRANSPOSE('Tree for rstar'!D31:F31),'Call Option Tree'!N30:N32)</f>
        <v>32.628042874937456</v>
      </c>
      <c r="N31" cm="1">
        <f t="array" ref="N31">'one period discount factor'!N31*SUMPRODUCT(TRANSPOSE('Tree for rstar'!D31:F31),'Call Option Tree'!O30:O32)</f>
        <v>33.002635699843836</v>
      </c>
      <c r="O31">
        <f>'Leaf Node &amp; P(t,T)'!H20</f>
        <v>33.382098058614027</v>
      </c>
    </row>
    <row r="32" spans="3:15" x14ac:dyDescent="0.25">
      <c r="I32" cm="1">
        <f t="array" ref="I32">'one period discount factor'!I32*SUMPRODUCT(TRANSPOSE('Tree for rstar'!D32:F32),'Call Option Tree'!J31:J33)</f>
        <v>38.807355480243977</v>
      </c>
      <c r="J32" cm="1">
        <f t="array" ref="J32">'one period discount factor'!J32*SUMPRODUCT(TRANSPOSE('Tree for rstar'!D32:F32),'Call Option Tree'!K31:K33)</f>
        <v>39.235117574917254</v>
      </c>
      <c r="K32" cm="1">
        <f t="array" ref="K32">'one period discount factor'!K32*SUMPRODUCT(TRANSPOSE('Tree for rstar'!D32:F32),'Call Option Tree'!L31:L33)</f>
        <v>39.66522618768294</v>
      </c>
      <c r="L32" cm="1">
        <f t="array" ref="L32">'one period discount factor'!L32*SUMPRODUCT(TRANSPOSE('Tree for rstar'!D32:F32),'Call Option Tree'!M31:M33)</f>
        <v>40.097759251242891</v>
      </c>
      <c r="M32" cm="1">
        <f t="array" ref="M32">'one period discount factor'!M32*SUMPRODUCT(TRANSPOSE('Tree for rstar'!D32:F32),'Call Option Tree'!N31:N33)</f>
        <v>40.536811523377757</v>
      </c>
      <c r="N32" cm="1">
        <f t="array" ref="N32">'one period discount factor'!N32*SUMPRODUCT(TRANSPOSE('Tree for rstar'!D32:F32),'Call Option Tree'!O31:O33)</f>
        <v>40.978293019882059</v>
      </c>
      <c r="O32">
        <f>'Leaf Node &amp; P(t,T)'!H21</f>
        <v>41.425014993076935</v>
      </c>
    </row>
    <row r="33" spans="10:15" x14ac:dyDescent="0.25">
      <c r="J33" cm="1">
        <f t="array" ref="J33">'one period discount factor'!J33*SUMPRODUCT(TRANSPOSE('Tree for rstar'!D33:F33),'Call Option Tree'!K32:K34)</f>
        <v>46.974210333213783</v>
      </c>
      <c r="K33" cm="1">
        <f t="array" ref="K33">'one period discount factor'!K33*SUMPRODUCT(TRANSPOSE('Tree for rstar'!D33:F33),'Call Option Tree'!L32:L34)</f>
        <v>47.496399322479057</v>
      </c>
      <c r="L33" cm="1">
        <f t="array" ref="L33">'one period discount factor'!L33*SUMPRODUCT(TRANSPOSE('Tree for rstar'!D33:F33),'Call Option Tree'!M32:M34)</f>
        <v>48.014738071000572</v>
      </c>
      <c r="M33" cm="1">
        <f t="array" ref="M33">'one period discount factor'!M33*SUMPRODUCT(TRANSPOSE('Tree for rstar'!D33:F33),'Call Option Tree'!N32:N34)</f>
        <v>48.529263551976001</v>
      </c>
      <c r="N33" cm="1">
        <f t="array" ref="N33">'one period discount factor'!N33*SUMPRODUCT(TRANSPOSE('Tree for rstar'!D33:F33),'Call Option Tree'!O32:O34)</f>
        <v>49.032481511996977</v>
      </c>
      <c r="O33">
        <f>'Leaf Node &amp; P(t,T)'!H22</f>
        <v>49.541160163607771</v>
      </c>
    </row>
    <row r="34" spans="10:15" x14ac:dyDescent="0.25">
      <c r="K34" cm="1">
        <f t="array" ref="K34">'one period discount factor'!K34*SUMPRODUCT(TRANSPOSE('Tree for rstar'!D34:F34),'Call Option Tree'!L33:L35)</f>
        <v>55.145026684299289</v>
      </c>
      <c r="L34" cm="1">
        <f t="array" ref="L34">'one period discount factor'!L34*SUMPRODUCT(TRANSPOSE('Tree for rstar'!D34:F34),'Call Option Tree'!M33:M35)</f>
        <v>55.824815597781956</v>
      </c>
      <c r="M34" cm="1">
        <f t="array" ref="M34">'one period discount factor'!M34*SUMPRODUCT(TRANSPOSE('Tree for rstar'!D34:F34),'Call Option Tree'!N33:N35)</f>
        <v>56.509794714894781</v>
      </c>
      <c r="N34" cm="1">
        <f t="array" ref="N34">'one period discount factor'!N34*SUMPRODUCT(TRANSPOSE('Tree for rstar'!D34:F34),'Call Option Tree'!O33:O35)</f>
        <v>57.165944424550801</v>
      </c>
      <c r="O34">
        <f>'Leaf Node &amp; P(t,T)'!H23</f>
        <v>57.731200290327969</v>
      </c>
    </row>
    <row r="35" spans="10:15" x14ac:dyDescent="0.25">
      <c r="L35" cm="1">
        <f t="array" ref="L35">'one period discount factor'!L35*SUMPRODUCT(TRANSPOSE('Tree for rstar'!D35:F35),'Call Option Tree'!M34:M36)</f>
        <v>62.650007250829226</v>
      </c>
      <c r="M35" cm="1">
        <f t="array" ref="M35">'one period discount factor'!M35*SUMPRODUCT(TRANSPOSE('Tree for rstar'!D35:F35),'Call Option Tree'!N34:N36)</f>
        <v>63.592155885038672</v>
      </c>
      <c r="N35" cm="1">
        <f t="array" ref="N35">'one period discount factor'!N35*SUMPRODUCT(TRANSPOSE('Tree for rstar'!D35:F35),'Call Option Tree'!O34:O36)</f>
        <v>64.668319573673827</v>
      </c>
      <c r="O35">
        <f>'Leaf Node &amp; P(t,T)'!H24</f>
        <v>65.995808163637037</v>
      </c>
    </row>
    <row r="36" spans="10:15" x14ac:dyDescent="0.25">
      <c r="M36" cm="1">
        <f t="array" ref="M36">'one period discount factor'!M36*SUMPRODUCT(TRANSPOSE('Tree for rstar'!D36:F36),'Call Option Tree'!N35:N37)</f>
        <v>67.633004172358142</v>
      </c>
      <c r="N36" cm="1">
        <f t="array" ref="N36">'one period discount factor'!N36*SUMPRODUCT(TRANSPOSE('Tree for rstar'!D36:F36),'Call Option Tree'!O35:O37)</f>
        <v>68.326660525715894</v>
      </c>
      <c r="O36">
        <f>'Leaf Node &amp; P(t,T)'!H25</f>
        <v>68.95225552024597</v>
      </c>
    </row>
    <row r="37" spans="10:15" x14ac:dyDescent="0.25">
      <c r="N37" cm="1">
        <f t="array" ref="N37">'one period discount factor'!N37*SUMPRODUCT(TRANSPOSE('Tree for rstar'!D37:F37),'Call Option Tree'!O36:O38)</f>
        <v>68.952255520245956</v>
      </c>
      <c r="O37">
        <f>'Leaf Node &amp; P(t,T)'!H26</f>
        <v>68.95225552024597</v>
      </c>
    </row>
    <row r="38" spans="10:15" x14ac:dyDescent="0.25">
      <c r="O38">
        <f>'Leaf Node &amp; P(t,T)'!H27</f>
        <v>68.95225552024597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Nelson-Sigel Model</vt:lpstr>
      <vt:lpstr>Term Structure</vt:lpstr>
      <vt:lpstr>Tree for rstar</vt:lpstr>
      <vt:lpstr>alpha(t)</vt:lpstr>
      <vt:lpstr>Tree for r</vt:lpstr>
      <vt:lpstr>Tree for Q</vt:lpstr>
      <vt:lpstr>one period discount factor</vt:lpstr>
      <vt:lpstr>Leaf Node &amp; P(t,T)</vt:lpstr>
      <vt:lpstr>Put Option Tree</vt:lpstr>
      <vt:lpstr>Call Option Tree</vt:lpstr>
      <vt:lpstr>a</vt:lpstr>
      <vt:lpstr>beta_0</vt:lpstr>
      <vt:lpstr>beta_1</vt:lpstr>
      <vt:lpstr>beta_2</vt:lpstr>
      <vt:lpstr>deltarstar</vt:lpstr>
      <vt:lpstr>deltat</vt:lpstr>
      <vt:lpstr>K</vt:lpstr>
      <vt:lpstr>lamda</vt:lpstr>
      <vt:lpstr>M</vt:lpstr>
      <vt:lpstr>Maturity</vt:lpstr>
      <vt:lpstr>N</vt:lpstr>
      <vt:lpstr>sigma</vt:lpstr>
      <vt:lpstr>t</vt:lpstr>
      <vt:lpstr>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Jaskaran Nijjar</dc:creator>
  <cp:keywords/>
  <dc:description/>
  <cp:lastModifiedBy>Jaskaran Nijjar</cp:lastModifiedBy>
  <cp:revision/>
  <dcterms:created xsi:type="dcterms:W3CDTF">2024-03-31T09:32:04Z</dcterms:created>
  <dcterms:modified xsi:type="dcterms:W3CDTF">2024-11-18T23:03:35Z</dcterms:modified>
  <cp:category/>
  <cp:contentStatus/>
</cp:coreProperties>
</file>