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chm\Desktop\JASMEEN_DA_DOCS\DA\EXCEL\"/>
    </mc:Choice>
  </mc:AlternateContent>
  <xr:revisionPtr revIDLastSave="0" documentId="8_{FFC4E3EC-A97B-47B5-A5B3-5A495FCB85D4}" xr6:coauthVersionLast="47" xr6:coauthVersionMax="47" xr10:uidLastSave="{00000000-0000-0000-0000-000000000000}"/>
  <bookViews>
    <workbookView xWindow="5865" yWindow="30" windowWidth="22995" windowHeight="10860" activeTab="3" xr2:uid="{00000000-000D-0000-FFFF-FFFF00000000}"/>
  </bookViews>
  <sheets>
    <sheet name="orders" sheetId="17" r:id="rId1"/>
    <sheet name="customers" sheetId="13" r:id="rId2"/>
    <sheet name="products" sheetId="2" r:id="rId3"/>
    <sheet name="Order-Worksheet" sheetId="18" r:id="rId4"/>
    <sheet name="TotalSales" sheetId="20" r:id="rId5"/>
    <sheet name="CountryBarChart" sheetId="28" r:id="rId6"/>
    <sheet name="Top5Customers" sheetId="29" r:id="rId7"/>
    <sheet name="Dashboard" sheetId="30"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150" i="18"/>
  <c r="M30" i="18"/>
  <c r="M31" i="18"/>
  <c r="M67" i="18"/>
  <c r="M103" i="18"/>
  <c r="K7" i="18"/>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I31" i="18"/>
  <c r="N31" i="18" s="1"/>
  <c r="J31" i="18"/>
  <c r="O31" i="18" s="1"/>
  <c r="K31" i="18"/>
  <c r="L31" i="18"/>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<sst xmlns="http://schemas.openxmlformats.org/spreadsheetml/2006/main" count="14143" uniqueCount="6222">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</sst>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fill>
        <patternFill>
          <bgColor rgb="FF3C1464"/>
        </patternFill>
      </fill>
    </dxf>
    <dxf>
      <font>
        <b val="0"/>
        <i val="0"/>
        <sz val="11"/>
        <color theme="0"/>
        <name val="Calibri"/>
        <family val="2"/>
        <scheme val="minor"/>
      </font>
      <fill>
        <patternFill patternType="solid">
          <fgColor theme="0"/>
          <bgColor rgb="FF3C1464"/>
        </patternFill>
      </fill>
      <border>
        <left style="thin">
          <color rgb="FF3C1A56"/>
        </left>
        <right style="thin">
          <color rgb="FF3C1A56"/>
        </right>
        <top style="thin">
          <color rgb="FF3C1A56"/>
        </top>
        <bottom style="thin">
          <color rgb="FF3C1A56"/>
        </bottom>
      </border>
    </dxf>
    <dxf>
      <font>
        <b/>
        <i val="0"/>
        <sz val="11"/>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Medium9">
    <tableStyle name="Purple Slicer" pivot="0" table="0" count="7" xr9:uid="{99B0DCE9-9C44-4A6D-A0F8-4887D25C4E2F}">
      <tableStyleElement type="wholeTable" dxfId="15"/>
      <tableStyleElement type="headerRow" dxfId="14"/>
    </tableStyle>
    <tableStyle name="Purple Timeline Style" pivot="0" table="0" count="9" xr9:uid="{80249B7E-D5D0-4C48-BE39-54A1977D6EF8}">
      <tableStyleElement type="wholeTable" dxfId="13"/>
      <tableStyleElement type="headerRow" dxfId="12"/>
    </tableStyle>
  </tableStyles>
  <colors>
    <mruColors>
      <color rgb="FF3C1464"/>
      <color rgb="FF213414"/>
      <color rgb="FFBDDCA8"/>
      <color rgb="FF15210D"/>
      <color rgb="FFBCDDA7"/>
      <color rgb="FF8BC167"/>
      <color rgb="FF3C1A56"/>
      <color rgb="FFD5B9F1"/>
      <color rgb="FFE0CBF5"/>
      <color rgb="FFD1B2F0"/>
    </mruColors>
  </colors>
  <extLst>
    <ext xmlns:x14="http://schemas.microsoft.com/office/spreadsheetml/2009/9/main" uri="{46F421CA-312F-682f-3DD2-61675219B42D}">
      <x14:dxfs count="5">
        <dxf>
          <font>
            <b val="0"/>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dxf>
        <dxf>
          <font>
            <b val="0"/>
            <i val="0"/>
            <strike/>
            <sz val="10"/>
            <color theme="0"/>
            <name val="Calibri"/>
            <family val="2"/>
            <scheme val="minor"/>
          </font>
          <fill>
            <patternFill>
              <bgColor rgb="FF3C1464"/>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A0A4C193-F2C1-4fcb-8827-314CF55A85BB}">
      <x15:dxfs count="7">
        <dxf>
          <fill>
            <patternFill>
              <bgColor rgb="FFE0CBF5"/>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D5B9F1"/>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3146038977474057"/>
          <c:y val="1.95160031225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8F2-48BE-AEB6-2E5DE90C4C8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8F2-48BE-AEB6-2E5DE90C4C8F}"/>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8F2-48BE-AEB6-2E5DE90C4C8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8F2-48BE-AEB6-2E5DE90C4C8F}"/>
            </c:ext>
          </c:extLst>
        </c:ser>
        <c:dLbls>
          <c:showLegendKey val="0"/>
          <c:showVal val="0"/>
          <c:showCatName val="0"/>
          <c:showSerName val="0"/>
          <c:showPercent val="0"/>
          <c:showBubbleSize val="0"/>
        </c:dLbls>
        <c:smooth val="0"/>
        <c:axId val="1290930768"/>
        <c:axId val="1290931248"/>
      </c:lineChart>
      <c:catAx>
        <c:axId val="1290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1248"/>
        <c:crosses val="autoZero"/>
        <c:auto val="1"/>
        <c:lblAlgn val="ctr"/>
        <c:lblOffset val="100"/>
        <c:noMultiLvlLbl val="0"/>
      </c:catAx>
      <c:valAx>
        <c:axId val="1290931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[Coffee_orders_cleaned_data.xlsx]CountryBarChart!PivotTable2</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rgbClr val="BDDCA8"/>
              </a:solidFill>
              <a:ln w="25400">
                <a:solidFill>
                  <a:schemeClr val="bg1"/>
                </a:solidFill>
              </a:ln>
              <a:effectLst/>
            </c:spPr>
            <c:extLst>
              <c:ext xmlns:c16="http://schemas.microsoft.com/office/drawing/2014/chart" uri="{C3380CC4-5D6E-409C-BE32-E72D297353CC}">
                <c16:uniqueId val="{00000003-F8E0-4853-932E-63B620265F58}"/>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F8E0-4853-932E-63B620265F58}"/>
              </c:ext>
            </c:extLst>
          </c:dPt>
          <c:dPt>
            <c:idx val="2"/>
            <c:invertIfNegative val="0"/>
            <c:bubble3D val="0"/>
            <c:spPr>
              <a:solidFill>
                <a:srgbClr val="213414"/>
              </a:solidFill>
              <a:ln w="25400">
                <a:solidFill>
                  <a:schemeClr val="bg1"/>
                </a:solidFill>
              </a:ln>
              <a:effectLst/>
            </c:spPr>
            <c:extLst>
              <c:ext xmlns:c16="http://schemas.microsoft.com/office/drawing/2014/chart" uri="{C3380CC4-5D6E-409C-BE32-E72D297353CC}">
                <c16:uniqueId val="{00000004-F8E0-4853-932E-63B620265F58}"/>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8E0-4853-932E-63B620265F58}"/>
            </c:ext>
          </c:extLst>
        </c:ser>
        <c:dLbls>
          <c:dLblPos val="outEnd"/>
          <c:showLegendKey val="0"/>
          <c:showVal val="1"/>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[Coffee_orders_cleaned_data.xlsx]Top5Customers!PivotTable2</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DB34-41F1-9971-A6F06DE5304A}"/>
              </c:ext>
            </c:extLst>
          </c:dPt>
          <c:dPt>
            <c:idx val="1"/>
            <c:invertIfNegative val="0"/>
            <c:bubble3D val="0"/>
            <c:extLst>
              <c:ext xmlns:c16="http://schemas.microsoft.com/office/drawing/2014/chart" uri="{C3380CC4-5D6E-409C-BE32-E72D297353CC}">
                <c16:uniqueId val="{00000003-DB34-41F1-9971-A6F06DE5304A}"/>
              </c:ext>
            </c:extLst>
          </c:dPt>
          <c:dPt>
            <c:idx val="2"/>
            <c:invertIfNegative val="0"/>
            <c:bubble3D val="0"/>
            <c:extLst>
              <c:ext xmlns:c16="http://schemas.microsoft.com/office/drawing/2014/chart" uri="{C3380CC4-5D6E-409C-BE32-E72D297353CC}">
                <c16:uniqueId val="{00000005-DB34-41F1-9971-A6F06DE5304A}"/>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B34-41F1-9971-A6F06DE5304A}"/>
            </c:ext>
          </c:extLst>
        </c:ser>
        <c:dLbls>
          <c:showLegendKey val="0"/>
          <c:showVal val="0"/>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 </a:t>
            </a:r>
            <a:endParaRPr lang="en-US"/>
          </a:p>
        </c:rich>
      </c:tx>
      <c:layout>
        <c:manualLayout>
          <c:xMode val="edge"/>
          <c:yMode val="edge"/>
          <c:x val="0.33146038977474057"/>
          <c:y val="1.951600312256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37-4E54-86D4-1D073511190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37-4E54-86D4-1D0735111900}"/>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37-4E54-86D4-1D07351119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37-4E54-86D4-1D0735111900}"/>
            </c:ext>
          </c:extLst>
        </c:ser>
        <c:dLbls>
          <c:showLegendKey val="0"/>
          <c:showVal val="0"/>
          <c:showCatName val="0"/>
          <c:showSerName val="0"/>
          <c:showPercent val="0"/>
          <c:showBubbleSize val="0"/>
        </c:dLbls>
        <c:smooth val="0"/>
        <c:axId val="1290930768"/>
        <c:axId val="1290931248"/>
      </c:lineChart>
      <c:catAx>
        <c:axId val="1290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1248"/>
        <c:crosses val="autoZero"/>
        <c:auto val="1"/>
        <c:lblAlgn val="ctr"/>
        <c:lblOffset val="100"/>
        <c:noMultiLvlLbl val="0"/>
      </c:catAx>
      <c:valAx>
        <c:axId val="1290931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9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[Coffee_orders_cleaned_data.xlsx]CountryBarChart!PivotTable2</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DDCA8"/>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21341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rgbClr val="BDDCA8"/>
              </a:solidFill>
              <a:ln w="25400">
                <a:solidFill>
                  <a:schemeClr val="bg1"/>
                </a:solidFill>
              </a:ln>
              <a:effectLst/>
            </c:spPr>
            <c:extLst>
              <c:ext xmlns:c16="http://schemas.microsoft.com/office/drawing/2014/chart" uri="{C3380CC4-5D6E-409C-BE32-E72D297353CC}">
                <c16:uniqueId val="{00000001-535C-4201-8EF2-F026E09E166E}"/>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535C-4201-8EF2-F026E09E166E}"/>
              </c:ext>
            </c:extLst>
          </c:dPt>
          <c:dPt>
            <c:idx val="2"/>
            <c:invertIfNegative val="0"/>
            <c:bubble3D val="0"/>
            <c:spPr>
              <a:solidFill>
                <a:srgbClr val="213414"/>
              </a:solidFill>
              <a:ln w="25400">
                <a:solidFill>
                  <a:schemeClr val="bg1"/>
                </a:solidFill>
              </a:ln>
              <a:effectLst/>
            </c:spPr>
            <c:extLst>
              <c:ext xmlns:c16="http://schemas.microsoft.com/office/drawing/2014/chart" uri="{C3380CC4-5D6E-409C-BE32-E72D297353CC}">
                <c16:uniqueId val="{00000005-535C-4201-8EF2-F026E09E166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35C-4201-8EF2-F026E09E166E}"/>
            </c:ext>
          </c:extLst>
        </c:ser>
        <c:dLbls>
          <c:dLblPos val="outEnd"/>
          <c:showLegendKey val="0"/>
          <c:showVal val="1"/>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[Coffee_orders_cleaned_data.xlsx]Top5Customers!PivotTable2</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BDDCA8"/>
          </a:solidFill>
          <a:ln w="25400">
            <a:solidFill>
              <a:schemeClr val="bg1"/>
            </a:solidFill>
          </a:ln>
          <a:effectLst/>
        </c:spPr>
      </c:pivotFmt>
      <c:pivotFmt>
        <c:idx val="3"/>
        <c:spPr>
          <a:solidFill>
            <a:srgbClr val="213414"/>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DCA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13414"/>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D94-49CE-9B58-6F0B2BD030E4}"/>
              </c:ext>
            </c:extLst>
          </c:dPt>
          <c:dPt>
            <c:idx val="1"/>
            <c:invertIfNegative val="0"/>
            <c:bubble3D val="0"/>
            <c:extLst>
              <c:ext xmlns:c16="http://schemas.microsoft.com/office/drawing/2014/chart" uri="{C3380CC4-5D6E-409C-BE32-E72D297353CC}">
                <c16:uniqueId val="{00000001-FD94-49CE-9B58-6F0B2BD030E4}"/>
              </c:ext>
            </c:extLst>
          </c:dPt>
          <c:dPt>
            <c:idx val="2"/>
            <c:invertIfNegative val="0"/>
            <c:bubble3D val="0"/>
            <c:extLst>
              <c:ext xmlns:c16="http://schemas.microsoft.com/office/drawing/2014/chart" uri="{C3380CC4-5D6E-409C-BE32-E72D297353CC}">
                <c16:uniqueId val="{00000002-FD94-49CE-9B58-6F0B2BD030E4}"/>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D94-49CE-9B58-6F0B2BD030E4}"/>
            </c:ext>
          </c:extLst>
        </c:ser>
        <c:dLbls>
          <c:showLegendKey val="0"/>
          <c:showVal val="0"/>
          <c:showCatName val="0"/>
          <c:showSerName val="0"/>
          <c:showPercent val="0"/>
          <c:showBubbleSize val="0"/>
        </c:dLbls>
        <c:gapWidth val="182"/>
        <c:axId val="87875440"/>
        <c:axId val="87860080"/>
      </c:barChart>
      <c:catAx>
        <c:axId val="8787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60080"/>
        <c:crosses val="autoZero"/>
        <c:auto val="1"/>
        <c:lblAlgn val="ctr"/>
        <c:lblOffset val="100"/>
        <c:noMultiLvlLbl val="0"/>
      </c:catAx>
      <c:valAx>
        <c:axId val="8786008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78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38100"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17145</xdr:colOff>
      <xdr:row>13</xdr:row>
      <xdr:rowOff>9525</xdr:rowOff>
    </xdr:from>
    <xdr:to>
      <xdr:col>15</xdr:col>
      <xdr:colOff>158115</xdr:colOff>
      <xdr:row>31</xdr:row>
      <xdr:rowOff>5715</xdr:rowOff>
    </xdr:to>
    <xdr:graphicFrame macro="">
      <xdr:nvGraphicFramePr>
        <xdr:cNvPr id="2" name="Chart 1">
          <a:extLst>
            <a:ext uri="{FF2B5EF4-FFF2-40B4-BE49-F238E27FC236}">
              <a16:creationId xmlns:a16="http://schemas.microsoft.com/office/drawing/2014/main" id="{48AEBD2B-F7E0-8D76-7DA9-AF5EC0CF7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598169</xdr:colOff>
      <xdr:row>1</xdr:row>
      <xdr:rowOff>17145</xdr:rowOff>
    </xdr:from>
    <xdr:to>
      <xdr:col>16</xdr:col>
      <xdr:colOff>512445</xdr:colOff>
      <xdr:row>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E105468-6777-522E-0E92-4DDCA1B3CA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33109" y="201930"/>
              <a:ext cx="6017896" cy="14268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55245</xdr:colOff>
      <xdr:row>1</xdr:row>
      <xdr:rowOff>28576</xdr:rowOff>
    </xdr:from>
    <xdr:to>
      <xdr:col>20</xdr:col>
      <xdr:colOff>57150</xdr:colOff>
      <xdr:row>6</xdr:row>
      <xdr:rowOff>116205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C8461CB-3DC5-2718-EBAE-4BF3CF22B7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03405" y="207646"/>
              <a:ext cx="1823085" cy="994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95249</xdr:colOff>
      <xdr:row>6</xdr:row>
      <xdr:rowOff>167641</xdr:rowOff>
    </xdr:from>
    <xdr:to>
      <xdr:col>20</xdr:col>
      <xdr:colOff>474345</xdr:colOff>
      <xdr:row>10</xdr:row>
      <xdr:rowOff>152401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E28F018-C410-EC39-ACC6-91139DA5C4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43409" y="1257301"/>
              <a:ext cx="2207896"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11</xdr:row>
      <xdr:rowOff>36196</xdr:rowOff>
    </xdr:from>
    <xdr:to>
      <xdr:col>20</xdr:col>
      <xdr:colOff>91440</xdr:colOff>
      <xdr:row>16</xdr:row>
      <xdr:rowOff>97156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7D47DAF-5A8C-DD63-9F8E-C95E605BAD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1980" y="2026921"/>
              <a:ext cx="183642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169544</xdr:colOff>
      <xdr:row>10</xdr:row>
      <xdr:rowOff>55245</xdr:rowOff>
    </xdr:from>
    <xdr:to>
      <xdr:col>10</xdr:col>
      <xdr:colOff>85724</xdr:colOff>
      <xdr:row>25</xdr:row>
      <xdr:rowOff>91440</xdr:rowOff>
    </xdr:to>
    <xdr:graphicFrame macro="">
      <xdr:nvGraphicFramePr>
        <xdr:cNvPr id="2" name="Chart 1">
          <a:extLst>
            <a:ext uri="{FF2B5EF4-FFF2-40B4-BE49-F238E27FC236}">
              <a16:creationId xmlns:a16="http://schemas.microsoft.com/office/drawing/2014/main" id="{47F8FCE5-66DA-4728-C7F7-A095D471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169544</xdr:colOff>
      <xdr:row>10</xdr:row>
      <xdr:rowOff>55245</xdr:rowOff>
    </xdr:from>
    <xdr:to>
      <xdr:col>10</xdr:col>
      <xdr:colOff>85724</xdr:colOff>
      <xdr:row>25</xdr:row>
      <xdr:rowOff>91440</xdr:rowOff>
    </xdr:to>
    <xdr:graphicFrame macro="">
      <xdr:nvGraphicFramePr>
        <xdr:cNvPr id="2" name="Chart 1">
          <a:extLst>
            <a:ext uri="{FF2B5EF4-FFF2-40B4-BE49-F238E27FC236}">
              <a16:creationId xmlns:a16="http://schemas.microsoft.com/office/drawing/2014/main" id="{C4D70911-68E2-47CA-B4BD-99689809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16299</xdr:colOff>
      <xdr:row>1</xdr:row>
      <xdr:rowOff>0</xdr:rowOff>
    </xdr:from>
    <xdr:to>
      <xdr:col>23</xdr:col>
      <xdr:colOff>0</xdr:colOff>
      <xdr:row>4</xdr:row>
      <xdr:rowOff>32929</xdr:rowOff>
    </xdr:to>
    <xdr:sp macro="" textlink="">
      <xdr:nvSpPr>
        <xdr:cNvPr id="11" name="Rectangle 10">
          <a:extLst>
            <a:ext uri="{FF2B5EF4-FFF2-40B4-BE49-F238E27FC236}">
              <a16:creationId xmlns:a16="http://schemas.microsoft.com/office/drawing/2014/main" id="{B77A9DD1-E48A-C707-E6B4-99C22E120553}"/>
            </a:ext>
          </a:extLst>
        </xdr:cNvPr>
        <xdr:cNvSpPr/>
      </xdr:nvSpPr>
      <xdr:spPr>
        <a:xfrm>
          <a:off x="143299" y="95250"/>
          <a:ext cx="13001201" cy="57267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editAs="oneCell">
    <xdr:from>
      <xdr:col>1</xdr:col>
      <xdr:colOff>0</xdr:colOff>
      <xdr:row>4</xdr:row>
      <xdr:rowOff>154782</xdr:rowOff>
    </xdr:from>
    <xdr:to>
      <xdr:col>15</xdr:col>
      <xdr:colOff>18415</xdr:colOff>
      <xdr:row>13</xdr:row>
      <xdr:rowOff>173144</xdr:rowOff>
    </xdr:to>
    <mc:AlternateContent xmlns:mc="http://schemas.openxmlformats.org/markup-compatibility/2006" xmlns:tsle="http://schemas.microsoft.com/office/drawing/2012/timeslicer">
      <mc:Choice Requires="tsle">
        <xdr:graphicFrame macro="">
          <xdr:nvGraphicFramePr>
            <xdr:cNvPr id="12" name="Order Date 1">
              <a:extLst>
                <a:ext uri="{FF2B5EF4-FFF2-40B4-BE49-F238E27FC236}">
                  <a16:creationId xmlns:a16="http://schemas.microsoft.com/office/drawing/2014/main" id="{91E50C9A-AEF8-41F5-94FF-C0406D94372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063" y="785813"/>
              <a:ext cx="8523287" cy="16218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25189</xdr:colOff>
      <xdr:row>8</xdr:row>
      <xdr:rowOff>140545</xdr:rowOff>
    </xdr:from>
    <xdr:to>
      <xdr:col>19</xdr:col>
      <xdr:colOff>10583</xdr:colOff>
      <xdr:row>14</xdr:row>
      <xdr:rowOff>6773</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5E4ACD6C-D974-42ED-A07B-2E777F50B8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60567" y="1482141"/>
              <a:ext cx="1812765" cy="943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17356</xdr:colOff>
      <xdr:row>4</xdr:row>
      <xdr:rowOff>173144</xdr:rowOff>
    </xdr:from>
    <xdr:to>
      <xdr:col>23</xdr:col>
      <xdr:colOff>0</xdr:colOff>
      <xdr:row>8</xdr:row>
      <xdr:rowOff>86572</xdr:rowOff>
    </xdr:to>
    <mc:AlternateContent xmlns:mc="http://schemas.openxmlformats.org/markup-compatibility/2006" xmlns:a14="http://schemas.microsoft.com/office/drawing/2010/main">
      <mc:Choice Requires="a14">
        <xdr:graphicFrame macro="">
          <xdr:nvGraphicFramePr>
            <xdr:cNvPr id="14" name="Roast Type Name 1">
              <a:extLst>
                <a:ext uri="{FF2B5EF4-FFF2-40B4-BE49-F238E27FC236}">
                  <a16:creationId xmlns:a16="http://schemas.microsoft.com/office/drawing/2014/main" id="{990CB349-8A72-4FE4-84E6-E7136D6E301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760354" y="800365"/>
              <a:ext cx="3812646" cy="633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14</xdr:row>
      <xdr:rowOff>162560</xdr:rowOff>
    </xdr:from>
    <xdr:to>
      <xdr:col>13</xdr:col>
      <xdr:colOff>511967</xdr:colOff>
      <xdr:row>33</xdr:row>
      <xdr:rowOff>0</xdr:rowOff>
    </xdr:to>
    <xdr:graphicFrame macro="">
      <xdr:nvGraphicFramePr>
        <xdr:cNvPr id="15" name="Chart 14">
          <a:extLst>
            <a:ext uri="{FF2B5EF4-FFF2-40B4-BE49-F238E27FC236}">
              <a16:creationId xmlns:a16="http://schemas.microsoft.com/office/drawing/2014/main" id="{CFC316B4-7DDC-43F9-88E9-65806773A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83344</xdr:colOff>
      <xdr:row>8</xdr:row>
      <xdr:rowOff>129750</xdr:rowOff>
    </xdr:from>
    <xdr:to>
      <xdr:col>22</xdr:col>
      <xdr:colOff>601347</xdr:colOff>
      <xdr:row>13</xdr:row>
      <xdr:rowOff>174202</xdr:rowOff>
    </xdr:to>
    <mc:AlternateContent xmlns:mc="http://schemas.openxmlformats.org/markup-compatibility/2006" xmlns:a14="http://schemas.microsoft.com/office/drawing/2010/main">
      <mc:Choice Requires="a14">
        <xdr:graphicFrame macro="">
          <xdr:nvGraphicFramePr>
            <xdr:cNvPr id="17" name="Loyalty Card 1">
              <a:extLst>
                <a:ext uri="{FF2B5EF4-FFF2-40B4-BE49-F238E27FC236}">
                  <a16:creationId xmlns:a16="http://schemas.microsoft.com/office/drawing/2014/main" id="{B7E913B5-21D4-4A5D-A737-5F8D06BC35F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646093" y="1478966"/>
              <a:ext cx="1919130" cy="92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577690</xdr:colOff>
      <xdr:row>14</xdr:row>
      <xdr:rowOff>149330</xdr:rowOff>
    </xdr:from>
    <xdr:to>
      <xdr:col>23</xdr:col>
      <xdr:colOff>10901</xdr:colOff>
      <xdr:row>23</xdr:row>
      <xdr:rowOff>120544</xdr:rowOff>
    </xdr:to>
    <xdr:graphicFrame macro="">
      <xdr:nvGraphicFramePr>
        <xdr:cNvPr id="18" name="Chart 17">
          <a:extLst>
            <a:ext uri="{FF2B5EF4-FFF2-40B4-BE49-F238E27FC236}">
              <a16:creationId xmlns:a16="http://schemas.microsoft.com/office/drawing/2014/main" id="{99515621-4788-4606-980C-D616D8E68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567690</xdr:colOff>
      <xdr:row>23</xdr:row>
      <xdr:rowOff>151976</xdr:rowOff>
    </xdr:from>
    <xdr:to>
      <xdr:col>22</xdr:col>
      <xdr:colOff>600024</xdr:colOff>
      <xdr:row>32</xdr:row>
      <xdr:rowOff>170391</xdr:rowOff>
    </xdr:to>
    <xdr:graphicFrame macro="">
      <xdr:nvGraphicFramePr>
        <xdr:cNvPr id="19" name="Chart 18">
          <a:extLst>
            <a:ext uri="{FF2B5EF4-FFF2-40B4-BE49-F238E27FC236}">
              <a16:creationId xmlns:a16="http://schemas.microsoft.com/office/drawing/2014/main" id="{CA113D1F-93C1-4ABE-BD13-0A6A5347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manik Cheema" refreshedDate="45542.548266087964" createdVersion="8" refreshedVersion="8" minRefreshableVersion="3" recordCount="1000" xr:uid="{3C1EB0A0-E88C-46E8-8C2A-81C8DD5DA9A2}">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74995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92BEE6-89FD-424A-9F25-FF131F61968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57846A-1C07-498F-9DCC-6F04126EF74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Country">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67DA3-8B5E-444D-A5F5-D77B4D32C2C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Country">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A15725-018A-4864-BD30-50D30DD950E6}" sourceName="Size">
  <pivotTables>
    <pivotTable tabId="20" name="TotalSales"/>
    <pivotTable tabId="28" name="PivotTable2"/>
    <pivotTable tabId="29" name="PivotTable2"/>
  </pivotTables>
  <data>
    <tabular pivotCacheId="13749950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36E095-C74E-4DA8-A881-885B8ADE49ED}" sourceName="Roast Type Name">
  <pivotTables>
    <pivotTable tabId="20" name="TotalSales"/>
    <pivotTable tabId="28" name="PivotTable2"/>
    <pivotTable tabId="29" name="PivotTable2"/>
  </pivotTables>
  <data>
    <tabular pivotCacheId="13749950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BAEBF-E283-4FA8-80DD-2D14E7262DD6}" sourceName="Loyalty Card">
  <pivotTables>
    <pivotTable tabId="20" name="TotalSales"/>
    <pivotTable tabId="28" name="PivotTable2"/>
    <pivotTable tabId="29" name="PivotTable2"/>
  </pivotTables>
  <data>
    <tabular pivotCacheId="13749950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4B95EAA-35EC-41AE-80BF-8CD3A71A55BF}" cache="Slicer_Size" caption="Size" columnCount="2" style="Purple Slicer" rowHeight="234950"/>
  <slicer name="Roast Type Name" xr10:uid="{96D63991-5245-4DD4-8521-7A455A945516}" cache="Slicer_Roast_Type_Name" caption="Roast Type Name" columnCount="3" style="Purple Slicer" rowHeight="234950"/>
  <slicer name="Loyalty Card" xr10:uid="{8FEAD68A-AC4F-49B8-976E-6A61D3655AF9}"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932F2D-590E-49D0-979E-0D4010CEA1FE}" cache="Slicer_Size" caption="Size" columnCount="2" style="Purple Slicer" rowHeight="234950"/>
  <slicer name="Roast Type Name 1" xr10:uid="{9A3F6C26-3B21-4E40-A53E-92BB03F46838}" cache="Slicer_Roast_Type_Name" caption="Roast Type Name" columnCount="3" style="Purple Slicer" rowHeight="234950"/>
  <slicer name="Loyalty Card 1" xr10:uid="{2FDEB731-2FE8-4F9E-B3D3-6287440B56E4}"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0B3D60-9242-4B46-BE53-29A4EE92CDF7}" name="Orders_Table" displayName="Orders_Table" ref="A1:P1001" totalsRowShown="0" headerRowDxfId="11">
  <autoFilter ref="A1:P1001" xr:uid="{220B3D60-9242-4B46-BE53-29A4EE92CDF7}"/>
  <tableColumns count="16">
    <tableColumn id="1" xr3:uid="{BDFBF02F-0DD0-47B2-B72E-A57926FF3608}" name="Order ID" dataDxfId="10"/>
    <tableColumn id="2" xr3:uid="{8D374266-F115-4B47-9AA8-0E33BA223E78}" name="Order Date" dataDxfId="9"/>
    <tableColumn id="3" xr3:uid="{7447A955-5C92-4619-84E1-01D0C8CE756D}" name="Customer ID" dataDxfId="8"/>
    <tableColumn id="4" xr3:uid="{811D931E-AF82-4764-83A9-A330AF616C16}" name="Product ID"/>
    <tableColumn id="5" xr3:uid="{374C6688-C044-43F4-BEA5-D89EFF674643}" name="Quantity" dataDxfId="7"/>
    <tableColumn id="6" xr3:uid="{3C638156-EAD8-4143-9661-B826254A9DB1}" name="Customer Name" dataDxfId="6">
      <calculatedColumnFormula>VLOOKUP(C2,customers!$A$1:$I$1001,2,FALSE)</calculatedColumnFormula>
    </tableColumn>
    <tableColumn id="7" xr3:uid="{929D18D7-0CEA-4B33-A541-CBC619BF99B0}" name="Email" dataDxfId="5">
      <calculatedColumnFormula>IF(VLOOKUP(C2,customers!$A$1:$I$1001,3,FALSE)=0,"",VLOOKUP(C2,customers!$A$1:$I$1001,3,FALSE))</calculatedColumnFormula>
    </tableColumn>
    <tableColumn id="8" xr3:uid="{F2E58789-7E3A-402D-A813-36313EA2F2A5}" name="Country" dataDxfId="4">
      <calculatedColumnFormula>VLOOKUP(C2,customers!$A$1:$I$1001,7,FALSE)</calculatedColumnFormula>
    </tableColumn>
    <tableColumn id="9" xr3:uid="{7D669832-4436-452B-97DF-78C214196198}" name="Coffee Type">
      <calculatedColumnFormula>INDEX(products!$A$1:$G$49,MATCH('Order-Worksheet'!$D2,products!$A$1:$A$49,0),MATCH('Order-Worksheet'!I$1,products!$A$1:$G$1,0))</calculatedColumnFormula>
    </tableColumn>
    <tableColumn id="10" xr3:uid="{4F064A98-8619-4646-B133-5887D2A6D191}" name="Roast Type">
      <calculatedColumnFormula>INDEX(products!$A$1:$G$49,MATCH('Order-Worksheet'!$D2,products!$A$1:$A$49,0),MATCH('Order-Worksheet'!J$1,products!$A$1:$G$1,0))</calculatedColumnFormula>
    </tableColumn>
    <tableColumn id="11" xr3:uid="{C86229D2-5474-4CBA-8DF8-690AB4AEE5DA}" name="Size" dataDxfId="3">
      <calculatedColumnFormula>INDEX(products!$A$1:$G$49,MATCH('Order-Worksheet'!$D2,products!$A$1:$A$49,0),MATCH('Order-Worksheet'!K$1,products!$A$1:$G$1,0))</calculatedColumnFormula>
    </tableColumn>
    <tableColumn id="12" xr3:uid="{9CBE3A51-8CD7-4B81-93B4-B025E383F3EF}" name="Unit Price" dataDxfId="2">
      <calculatedColumnFormula>INDEX(products!$A$1:$G$49,MATCH('Order-Worksheet'!$D2,products!$A$1:$A$49,0),MATCH('Order-Worksheet'!L$1,products!$A$1:$G$1,0))</calculatedColumnFormula>
    </tableColumn>
    <tableColumn id="13" xr3:uid="{B0CD784B-DD5D-4A5D-B24E-B136E3CFB5C1}" name="Sales" dataDxfId="1">
      <calculatedColumnFormula>L2*E2</calculatedColumnFormula>
    </tableColumn>
    <tableColumn id="14" xr3:uid="{C5C9D717-8A23-4718-AF8A-989F3BB3EBD0}" name="Coffee Type Name">
      <calculatedColumnFormula>IF(I2="Rob", "Robusta", IF(I2="Exc", "Excelsa", IF(I2="Ara", "Arabica",IF(I2="Lib", "Liberica"))))</calculatedColumnFormula>
    </tableColumn>
    <tableColumn id="15" xr3:uid="{2951A05F-2FF1-4F15-A4D0-8D898C2291C1}" name="Roast Type Name">
      <calculatedColumnFormula>IF(J2="M","Medium",IF(J2="D","Dark",IF(J2="L", "Light","")))</calculatedColumnFormula>
    </tableColumn>
    <tableColumn id="16" xr3:uid="{1D8D8724-3733-4D68-9F46-4E15191EE161}" name="Loyalty Card" dataDxfId="0">
      <calculatedColumnFormula>VLOOKUP(Orders_Table[[#This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1FE277-96D4-4F73-8637-BAC80C7F12D1}" sourceName="Order Date">
  <pivotTables>
    <pivotTable tabId="20" name="TotalSales"/>
    <pivotTable tabId="28" name="PivotTable2"/>
    <pivotTable tabId="29" name="PivotTable2"/>
  </pivotTables>
  <state minimalRefreshVersion="6" lastRefreshVersion="6" pivotCacheId="13749950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52C022C-E49B-445D-911B-820027736C6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E01670A-C1A0-4210-B545-A8A337ED5CFB}"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0ED06-7F15-449B-963E-EFAC9137F5DE}">
  <dimension ref="A1:P1001"/>
  <sheetViews>
    <sheetView tabSelected="1" topLeftCell="A2" workbookViewId="0">
      <selection activeCell="I2" sqref="I2"/>
    </sheetView>
  </sheetViews>
  <sheetFormatPr defaultRowHeight="15" x14ac:dyDescent="0.25"/>
  <cols>
    <col min="1" max="1" width="16.5703125" bestFit="1" customWidth="1"/>
    <col min="2" max="2" width="12" customWidth="1"/>
    <col min="3" max="3" width="17.42578125" bestFit="1" customWidth="1"/>
    <col min="4" max="4" width="11.7109375" customWidth="1"/>
    <col min="5" max="5" width="10.28515625" customWidth="1"/>
    <col min="6" max="6" width="16.42578125" customWidth="1"/>
    <col min="7" max="7" width="35.5703125" bestFit="1" customWidth="1"/>
    <col min="8" max="8" width="11.85546875" bestFit="1" customWidth="1"/>
    <col min="9" max="9" width="13" customWidth="1"/>
    <col min="10" max="10" width="12.140625" customWidth="1"/>
    <col min="11" max="11" width="6.140625" customWidth="1"/>
    <col min="12" max="12" width="12.28515625" customWidth="1"/>
    <col min="13" max="13" width="8.7109375" bestFit="1" customWidth="1"/>
    <col min="14" max="14" width="18.42578125" customWidth="1"/>
    <col min="15" max="15" width="17.57031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25">
      <c r="A2" s="2" t="s">
        <v>490</v>
      </c>
      <c r="B2" s="4">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INDEX(products!$A$1:$G$49,MATCH('Order-Worksheet'!$D2,products!$A$1:$A$49,0),MATCH('Order-Worksheet'!I$1,products!$A$1:$G$1,0))</f>
        <v>Rob</v>
      </c>
      <c r="J2" t="str">
        <f>INDEX(products!$A$1:$G$49,MATCH('Order-Worksheet'!$D2,products!$A$1:$A$49,0),MATCH('Order-Worksheet'!J$1,products!$A$1:$G$1,0))</f>
        <v>M</v>
      </c>
      <c r="K2" s="5">
        <f>INDEX(products!$A$1:$G$49,MATCH('Order-Worksheet'!$D2,products!$A$1:$A$49,0),MATCH('Order-Worksheet'!K$1,products!$A$1:$G$1,0))</f>
        <v>1</v>
      </c>
      <c r="L2" s="7">
        <f>INDEX(products!$A$1:$G$49,MATCH('Order-Worksheet'!$D2,products!$A$1:$A$49,0),MATCH('Order-Worksheet'!L$1,products!$A$1:$G$1,0))</f>
        <v>9.9499999999999993</v>
      </c>
      <c r="M2" s="7">
        <f>L2*E2</f>
        <v>19.899999999999999</v>
      </c>
      <c r="N2" t="str">
        <f>IF(I2="Rob", "Robusta", IF(I2="Exc", "Excelsa", IF(I2="Ara", "Arabica",IF(I2="Lib", "Liberica",""))))</f>
        <v>Robusta</v>
      </c>
      <c r="O2" t="str">
        <f>IF(J2="M","Medium",IF(J2="D","Dark",IF(J2="L", "Light","")))</f>
        <v>Medium</v>
      </c>
      <c r="P2" t="str">
        <f>VLOOKUP(Orders_Table[[#This Row],[Customer ID]],customers!$A$1:$I$1001,9,FALSE)</f>
        <v>Yes</v>
      </c>
    </row>
    <row r="3" spans="1:16" x14ac:dyDescent="0.25">
      <c r="A3" s="2" t="s">
        <v>490</v>
      </c>
      <c r="B3" s="4">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INDEX(products!$A$1:$G$49,MATCH('Order-Worksheet'!$D3,products!$A$1:$A$49,0),MATCH('Order-Worksheet'!I$1,products!$A$1:$G$1,0))</f>
        <v>Exc</v>
      </c>
      <c r="J3" t="str">
        <f>INDEX(products!$A$1:$G$49,MATCH('Order-Worksheet'!$D3,products!$A$1:$A$49,0),MATCH('Order-Worksheet'!J$1,products!$A$1:$G$1,0))</f>
        <v>M</v>
      </c>
      <c r="K3" s="5">
        <f>INDEX(products!$A$1:$G$49,MATCH('Order-Worksheet'!$D3,products!$A$1:$A$49,0),MATCH('Order-Worksheet'!K$1,products!$A$1:$G$1,0))</f>
        <v>0.5</v>
      </c>
      <c r="L3" s="7">
        <f>INDEX(products!$A$1:$G$49,MATCH('Order-Worksheet'!$D3,products!$A$1:$A$49,0),MATCH('Order-Worksheet'!L$1,products!$A$1:$G$1,0))</f>
        <v>8.25</v>
      </c>
      <c r="M3" s="7">
        <f t="shared" ref="M3:M66" si="0">L3*E3</f>
        <v>41.25</v>
      </c>
      <c r="N3" t="str">
        <f t="shared" ref="N3:N66" si="1">IF(I3="Rob", "Robusta", IF(I3="Exc", "Excelsa", IF(I3="Ara", "Arabica",IF(I3="Lib", "Liberica"))))</f>
        <v>Excelsa</v>
      </c>
      <c r="O3" t="str">
        <f t="shared" ref="O3:O66" si="2">IF(J3="M","Medium",IF(J3="D","Dark",IF(J3="L", "Light","")))</f>
        <v>Medium</v>
      </c>
      <c r="P3" t="str">
        <f>VLOOKUP(Orders_Table[[#This Row],[Customer ID]],customers!$A$1:$I$1001,9,FALSE)</f>
        <v>Yes</v>
      </c>
    </row>
    <row r="4" spans="1:16" x14ac:dyDescent="0.25">
      <c r="A4" s="2" t="s">
        <v>501</v>
      </c>
      <c r="B4" s="4">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INDEX(products!$A$1:$G$49,MATCH('Order-Worksheet'!$D4,products!$A$1:$A$49,0),MATCH('Order-Worksheet'!I$1,products!$A$1:$G$1,0))</f>
        <v>Ara</v>
      </c>
      <c r="J4" t="str">
        <f>INDEX(products!$A$1:$G$49,MATCH('Order-Worksheet'!$D4,products!$A$1:$A$49,0),MATCH('Order-Worksheet'!J$1,products!$A$1:$G$1,0))</f>
        <v>L</v>
      </c>
      <c r="K4" s="5">
        <f>INDEX(products!$A$1:$G$49,MATCH('Order-Worksheet'!$D4,products!$A$1:$A$49,0),MATCH('Order-Worksheet'!K$1,products!$A$1:$G$1,0))</f>
        <v>1</v>
      </c>
      <c r="L4" s="7">
        <f>INDEX(products!$A$1:$G$49,MATCH('Order-Worksheet'!$D4,products!$A$1:$A$49,0),MATCH('Order-Worksheet'!L$1,products!$A$1:$G$1,0))</f>
        <v>12.95</v>
      </c>
      <c r="M4" s="7">
        <f t="shared" si="0"/>
        <v>12.95</v>
      </c>
      <c r="N4" t="str">
        <f t="shared" si="1"/>
        <v>Arabica</v>
      </c>
      <c r="O4" t="str">
        <f t="shared" si="2"/>
        <v>Light</v>
      </c>
      <c r="P4" t="str">
        <f>VLOOKUP(Orders_Table[[#This Row],[Customer ID]],customers!$A$1:$I$1001,9,FALSE)</f>
        <v>Yes</v>
      </c>
    </row>
    <row r="5" spans="1:16" x14ac:dyDescent="0.25">
      <c r="A5" s="2" t="s">
        <v>512</v>
      </c>
      <c r="B5" s="4">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INDEX(products!$A$1:$G$49,MATCH('Order-Worksheet'!$D5,products!$A$1:$A$49,0),MATCH('Order-Worksheet'!I$1,products!$A$1:$G$1,0))</f>
        <v>Exc</v>
      </c>
      <c r="J5" t="str">
        <f>INDEX(products!$A$1:$G$49,MATCH('Order-Worksheet'!$D5,products!$A$1:$A$49,0),MATCH('Order-Worksheet'!J$1,products!$A$1:$G$1,0))</f>
        <v>M</v>
      </c>
      <c r="K5" s="5">
        <f>INDEX(products!$A$1:$G$49,MATCH('Order-Worksheet'!$D5,products!$A$1:$A$49,0),MATCH('Order-Worksheet'!K$1,products!$A$1:$G$1,0))</f>
        <v>1</v>
      </c>
      <c r="L5" s="7">
        <f>INDEX(products!$A$1:$G$49,MATCH('Order-Worksheet'!$D5,products!$A$1:$A$49,0),MATCH('Order-Worksheet'!L$1,products!$A$1:$G$1,0))</f>
        <v>13.75</v>
      </c>
      <c r="M5" s="7">
        <f t="shared" si="0"/>
        <v>27.5</v>
      </c>
      <c r="N5" t="str">
        <f t="shared" si="1"/>
        <v>Excelsa</v>
      </c>
      <c r="O5" t="str">
        <f t="shared" si="2"/>
        <v>Medium</v>
      </c>
      <c r="P5" t="str">
        <f>VLOOKUP(Orders_Table[[#This Row],[Customer ID]],customers!$A$1:$I$1001,9,FALSE)</f>
        <v>No</v>
      </c>
    </row>
    <row r="6" spans="1:16" x14ac:dyDescent="0.25">
      <c r="A6" s="2" t="s">
        <v>512</v>
      </c>
      <c r="B6" s="4">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INDEX(products!$A$1:$G$49,MATCH('Order-Worksheet'!$D6,products!$A$1:$A$49,0),MATCH('Order-Worksheet'!I$1,products!$A$1:$G$1,0))</f>
        <v>Rob</v>
      </c>
      <c r="J6" t="str">
        <f>INDEX(products!$A$1:$G$49,MATCH('Order-Worksheet'!$D6,products!$A$1:$A$49,0),MATCH('Order-Worksheet'!J$1,products!$A$1:$G$1,0))</f>
        <v>L</v>
      </c>
      <c r="K6" s="5">
        <f>INDEX(products!$A$1:$G$49,MATCH('Order-Worksheet'!$D6,products!$A$1:$A$49,0),MATCH('Order-Worksheet'!K$1,products!$A$1:$G$1,0))</f>
        <v>2.5</v>
      </c>
      <c r="L6" s="7">
        <f>INDEX(products!$A$1:$G$49,MATCH('Order-Worksheet'!$D6,products!$A$1:$A$49,0),MATCH('Order-Worksheet'!L$1,products!$A$1:$G$1,0))</f>
        <v>27.484999999999996</v>
      </c>
      <c r="M6" s="7">
        <f t="shared" si="0"/>
        <v>54.969999999999992</v>
      </c>
      <c r="N6" t="str">
        <f t="shared" si="1"/>
        <v>Robusta</v>
      </c>
      <c r="O6" t="str">
        <f t="shared" si="2"/>
        <v>Light</v>
      </c>
      <c r="P6" t="str">
        <f>VLOOKUP(Orders_Table[[#This Row],[Customer ID]],customers!$A$1:$I$1001,9,FALSE)</f>
        <v>No</v>
      </c>
    </row>
    <row r="7" spans="1:16" x14ac:dyDescent="0.25">
      <c r="A7" s="2" t="s">
        <v>519</v>
      </c>
      <c r="B7" s="4">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INDEX(products!$A$1:$G$49,MATCH('Order-Worksheet'!$D7,products!$A$1:$A$49,0),MATCH('Order-Worksheet'!I$1,products!$A$1:$G$1,0))</f>
        <v>Lib</v>
      </c>
      <c r="J7" t="str">
        <f>INDEX(products!$A$1:$G$49,MATCH('Order-Worksheet'!$D7,products!$A$1:$A$49,0),MATCH('Order-Worksheet'!J$1,products!$A$1:$G$1,0))</f>
        <v>D</v>
      </c>
      <c r="K7" s="5">
        <f>INDEX(products!$A$1:$G$49,MATCH('Order-Worksheet'!$D7,products!$A$1:$A$49,0),MATCH('Order-Worksheet'!K$1,products!$A$1:$G$1,0))</f>
        <v>1</v>
      </c>
      <c r="L7" s="7">
        <f>INDEX(products!$A$1:$G$49,MATCH('Order-Worksheet'!$D7,products!$A$1:$A$49,0),MATCH('Order-Worksheet'!L$1,products!$A$1:$G$1,0))</f>
        <v>12.95</v>
      </c>
      <c r="M7" s="7">
        <f t="shared" si="0"/>
        <v>38.849999999999994</v>
      </c>
      <c r="N7" t="str">
        <f t="shared" si="1"/>
        <v>Liberica</v>
      </c>
      <c r="O7" t="str">
        <f t="shared" si="2"/>
        <v>Dark</v>
      </c>
      <c r="P7" t="str">
        <f>VLOOKUP(Orders_Table[[#This Row],[Customer ID]],customers!$A$1:$I$1001,9,FALSE)</f>
        <v>No</v>
      </c>
    </row>
    <row r="8" spans="1:16" x14ac:dyDescent="0.25">
      <c r="A8" s="2" t="s">
        <v>524</v>
      </c>
      <c r="B8" s="4">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INDEX(products!$A$1:$G$49,MATCH('Order-Worksheet'!$D8,products!$A$1:$A$49,0),MATCH('Order-Worksheet'!I$1,products!$A$1:$G$1,0))</f>
        <v>Exc</v>
      </c>
      <c r="J8" t="str">
        <f>INDEX(products!$A$1:$G$49,MATCH('Order-Worksheet'!$D8,products!$A$1:$A$49,0),MATCH('Order-Worksheet'!J$1,products!$A$1:$G$1,0))</f>
        <v>D</v>
      </c>
      <c r="K8" s="5">
        <f>INDEX(products!$A$1:$G$49,MATCH('Order-Worksheet'!$D8,products!$A$1:$A$49,0),MATCH('Order-Worksheet'!K$1,products!$A$1:$G$1,0))</f>
        <v>0.5</v>
      </c>
      <c r="L8" s="7">
        <f>INDEX(products!$A$1:$G$49,MATCH('Order-Worksheet'!$D8,products!$A$1:$A$49,0),MATCH('Order-Worksheet'!L$1,products!$A$1:$G$1,0))</f>
        <v>7.29</v>
      </c>
      <c r="M8" s="7">
        <f t="shared" si="0"/>
        <v>21.87</v>
      </c>
      <c r="N8" t="str">
        <f t="shared" si="1"/>
        <v>Excelsa</v>
      </c>
      <c r="O8" t="str">
        <f t="shared" si="2"/>
        <v>Dark</v>
      </c>
      <c r="P8" t="str">
        <f>VLOOKUP(Orders_Table[[#This Row],[Customer ID]],customers!$A$1:$I$1001,9,FALSE)</f>
        <v>Yes</v>
      </c>
    </row>
    <row r="9" spans="1:16" x14ac:dyDescent="0.25">
      <c r="A9" s="2" t="s">
        <v>530</v>
      </c>
      <c r="B9" s="4">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INDEX(products!$A$1:$G$49,MATCH('Order-Worksheet'!$D9,products!$A$1:$A$49,0),MATCH('Order-Worksheet'!I$1,products!$A$1:$G$1,0))</f>
        <v>Lib</v>
      </c>
      <c r="J9" t="str">
        <f>INDEX(products!$A$1:$G$49,MATCH('Order-Worksheet'!$D9,products!$A$1:$A$49,0),MATCH('Order-Worksheet'!J$1,products!$A$1:$G$1,0))</f>
        <v>L</v>
      </c>
      <c r="K9" s="5">
        <f>INDEX(products!$A$1:$G$49,MATCH('Order-Worksheet'!$D9,products!$A$1:$A$49,0),MATCH('Order-Worksheet'!K$1,products!$A$1:$G$1,0))</f>
        <v>0.2</v>
      </c>
      <c r="L9" s="7">
        <f>INDEX(products!$A$1:$G$49,MATCH('Order-Worksheet'!$D9,products!$A$1:$A$49,0),MATCH('Order-Worksheet'!L$1,products!$A$1:$G$1,0))</f>
        <v>4.7549999999999999</v>
      </c>
      <c r="M9" s="7">
        <f t="shared" si="0"/>
        <v>4.7549999999999999</v>
      </c>
      <c r="N9" t="str">
        <f t="shared" si="1"/>
        <v>Liberica</v>
      </c>
      <c r="O9" t="str">
        <f t="shared" si="2"/>
        <v>Light</v>
      </c>
      <c r="P9" t="str">
        <f>VLOOKUP(Orders_Table[[#This Row],[Customer ID]],customers!$A$1:$I$1001,9,FALSE)</f>
        <v>Yes</v>
      </c>
    </row>
    <row r="10" spans="1:16" x14ac:dyDescent="0.25">
      <c r="A10" s="2" t="s">
        <v>535</v>
      </c>
      <c r="B10" s="4">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INDEX(products!$A$1:$G$49,MATCH('Order-Worksheet'!$D10,products!$A$1:$A$49,0),MATCH('Order-Worksheet'!I$1,products!$A$1:$G$1,0))</f>
        <v>Rob</v>
      </c>
      <c r="J10" t="str">
        <f>INDEX(products!$A$1:$G$49,MATCH('Order-Worksheet'!$D10,products!$A$1:$A$49,0),MATCH('Order-Worksheet'!J$1,products!$A$1:$G$1,0))</f>
        <v>M</v>
      </c>
      <c r="K10" s="5">
        <f>INDEX(products!$A$1:$G$49,MATCH('Order-Worksheet'!$D10,products!$A$1:$A$49,0),MATCH('Order-Worksheet'!K$1,products!$A$1:$G$1,0))</f>
        <v>0.5</v>
      </c>
      <c r="L10" s="7">
        <f>INDEX(products!$A$1:$G$49,MATCH('Order-Worksheet'!$D10,products!$A$1:$A$49,0),MATCH('Order-Worksheet'!L$1,products!$A$1:$G$1,0))</f>
        <v>5.97</v>
      </c>
      <c r="M10" s="7">
        <f t="shared" si="0"/>
        <v>17.91</v>
      </c>
      <c r="N10" t="str">
        <f t="shared" si="1"/>
        <v>Robusta</v>
      </c>
      <c r="O10" t="str">
        <f t="shared" si="2"/>
        <v>Medium</v>
      </c>
      <c r="P10" t="str">
        <f>VLOOKUP(Orders_Table[[#This Row],[Customer ID]],customers!$A$1:$I$1001,9,FALSE)</f>
        <v>No</v>
      </c>
    </row>
    <row r="11" spans="1:16" x14ac:dyDescent="0.25">
      <c r="A11" s="2" t="s">
        <v>541</v>
      </c>
      <c r="B11" s="4">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INDEX(products!$A$1:$G$49,MATCH('Order-Worksheet'!$D11,products!$A$1:$A$49,0),MATCH('Order-Worksheet'!I$1,products!$A$1:$G$1,0))</f>
        <v>Rob</v>
      </c>
      <c r="J11" t="str">
        <f>INDEX(products!$A$1:$G$49,MATCH('Order-Worksheet'!$D11,products!$A$1:$A$49,0),MATCH('Order-Worksheet'!J$1,products!$A$1:$G$1,0))</f>
        <v>M</v>
      </c>
      <c r="K11" s="5">
        <f>INDEX(products!$A$1:$G$49,MATCH('Order-Worksheet'!$D11,products!$A$1:$A$49,0),MATCH('Order-Worksheet'!K$1,products!$A$1:$G$1,0))</f>
        <v>0.5</v>
      </c>
      <c r="L11" s="7">
        <f>INDEX(products!$A$1:$G$49,MATCH('Order-Worksheet'!$D11,products!$A$1:$A$49,0),MATCH('Order-Worksheet'!L$1,products!$A$1:$G$1,0))</f>
        <v>5.97</v>
      </c>
      <c r="M11" s="7">
        <f t="shared" si="0"/>
        <v>5.97</v>
      </c>
      <c r="N11" t="str">
        <f t="shared" si="1"/>
        <v>Robusta</v>
      </c>
      <c r="O11" t="str">
        <f t="shared" si="2"/>
        <v>Medium</v>
      </c>
      <c r="P11" t="str">
        <f>VLOOKUP(Orders_Table[[#This Row],[Customer ID]],customers!$A$1:$I$1001,9,FALSE)</f>
        <v>No</v>
      </c>
    </row>
    <row r="12" spans="1:16" x14ac:dyDescent="0.25">
      <c r="A12" s="2" t="s">
        <v>547</v>
      </c>
      <c r="B12" s="4">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INDEX(products!$A$1:$G$49,MATCH('Order-Worksheet'!$D12,products!$A$1:$A$49,0),MATCH('Order-Worksheet'!I$1,products!$A$1:$G$1,0))</f>
        <v>Ara</v>
      </c>
      <c r="J12" t="str">
        <f>INDEX(products!$A$1:$G$49,MATCH('Order-Worksheet'!$D12,products!$A$1:$A$49,0),MATCH('Order-Worksheet'!J$1,products!$A$1:$G$1,0))</f>
        <v>D</v>
      </c>
      <c r="K12" s="5">
        <f>INDEX(products!$A$1:$G$49,MATCH('Order-Worksheet'!$D12,products!$A$1:$A$49,0),MATCH('Order-Worksheet'!K$1,products!$A$1:$G$1,0))</f>
        <v>1</v>
      </c>
      <c r="L12" s="7">
        <f>INDEX(products!$A$1:$G$49,MATCH('Order-Worksheet'!$D12,products!$A$1:$A$49,0),MATCH('Order-Worksheet'!L$1,products!$A$1:$G$1,0))</f>
        <v>9.9499999999999993</v>
      </c>
      <c r="M12" s="7">
        <f t="shared" si="0"/>
        <v>39.799999999999997</v>
      </c>
      <c r="N12" t="str">
        <f t="shared" si="1"/>
        <v>Arabica</v>
      </c>
      <c r="O12" t="str">
        <f t="shared" si="2"/>
        <v>Dark</v>
      </c>
      <c r="P12" t="str">
        <f>VLOOKUP(Orders_Table[[#This Row],[Customer ID]],customers!$A$1:$I$1001,9,FALSE)</f>
        <v>No</v>
      </c>
    </row>
    <row r="13" spans="1:16" x14ac:dyDescent="0.25">
      <c r="A13" s="2" t="s">
        <v>553</v>
      </c>
      <c r="B13" s="4">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INDEX(products!$A$1:$G$49,MATCH('Order-Worksheet'!$D13,products!$A$1:$A$49,0),MATCH('Order-Worksheet'!I$1,products!$A$1:$G$1,0))</f>
        <v>Exc</v>
      </c>
      <c r="J13" t="str">
        <f>INDEX(products!$A$1:$G$49,MATCH('Order-Worksheet'!$D13,products!$A$1:$A$49,0),MATCH('Order-Worksheet'!J$1,products!$A$1:$G$1,0))</f>
        <v>L</v>
      </c>
      <c r="K13" s="5">
        <f>INDEX(products!$A$1:$G$49,MATCH('Order-Worksheet'!$D13,products!$A$1:$A$49,0),MATCH('Order-Worksheet'!K$1,products!$A$1:$G$1,0))</f>
        <v>2.5</v>
      </c>
      <c r="L13" s="7">
        <f>INDEX(products!$A$1:$G$49,MATCH('Order-Worksheet'!$D13,products!$A$1:$A$49,0),MATCH('Order-Worksheet'!L$1,products!$A$1:$G$1,0))</f>
        <v>34.154999999999994</v>
      </c>
      <c r="M13" s="7">
        <f t="shared" si="0"/>
        <v>170.77499999999998</v>
      </c>
      <c r="N13" t="str">
        <f t="shared" si="1"/>
        <v>Excelsa</v>
      </c>
      <c r="O13" t="str">
        <f t="shared" si="2"/>
        <v>Light</v>
      </c>
      <c r="P13" t="str">
        <f>VLOOKUP(Orders_Table[[#This Row],[Customer ID]],customers!$A$1:$I$1001,9,FALSE)</f>
        <v>Yes</v>
      </c>
    </row>
    <row r="14" spans="1:16" x14ac:dyDescent="0.25">
      <c r="A14" s="2" t="s">
        <v>559</v>
      </c>
      <c r="B14" s="4">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INDEX(products!$A$1:$G$49,MATCH('Order-Worksheet'!$D14,products!$A$1:$A$49,0),MATCH('Order-Worksheet'!I$1,products!$A$1:$G$1,0))</f>
        <v>Rob</v>
      </c>
      <c r="J14" t="str">
        <f>INDEX(products!$A$1:$G$49,MATCH('Order-Worksheet'!$D14,products!$A$1:$A$49,0),MATCH('Order-Worksheet'!J$1,products!$A$1:$G$1,0))</f>
        <v>M</v>
      </c>
      <c r="K14" s="5">
        <f>INDEX(products!$A$1:$G$49,MATCH('Order-Worksheet'!$D14,products!$A$1:$A$49,0),MATCH('Order-Worksheet'!K$1,products!$A$1:$G$1,0))</f>
        <v>1</v>
      </c>
      <c r="L14" s="7">
        <f>INDEX(products!$A$1:$G$49,MATCH('Order-Worksheet'!$D14,products!$A$1:$A$49,0),MATCH('Order-Worksheet'!L$1,products!$A$1:$G$1,0))</f>
        <v>9.9499999999999993</v>
      </c>
      <c r="M14" s="7">
        <f t="shared" si="0"/>
        <v>49.75</v>
      </c>
      <c r="N14" t="str">
        <f t="shared" si="1"/>
        <v>Robusta</v>
      </c>
      <c r="O14" t="str">
        <f t="shared" si="2"/>
        <v>Medium</v>
      </c>
      <c r="P14" t="str">
        <f>VLOOKUP(Orders_Table[[#This Row],[Customer ID]],customers!$A$1:$I$1001,9,FALSE)</f>
        <v>No</v>
      </c>
    </row>
    <row r="15" spans="1:16" x14ac:dyDescent="0.25">
      <c r="A15" s="2" t="s">
        <v>565</v>
      </c>
      <c r="B15" s="4">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INDEX(products!$A$1:$G$49,MATCH('Order-Worksheet'!$D15,products!$A$1:$A$49,0),MATCH('Order-Worksheet'!I$1,products!$A$1:$G$1,0))</f>
        <v>Rob</v>
      </c>
      <c r="J15" t="str">
        <f>INDEX(products!$A$1:$G$49,MATCH('Order-Worksheet'!$D15,products!$A$1:$A$49,0),MATCH('Order-Worksheet'!J$1,products!$A$1:$G$1,0))</f>
        <v>D</v>
      </c>
      <c r="K15" s="5">
        <f>INDEX(products!$A$1:$G$49,MATCH('Order-Worksheet'!$D15,products!$A$1:$A$49,0),MATCH('Order-Worksheet'!K$1,products!$A$1:$G$1,0))</f>
        <v>2.5</v>
      </c>
      <c r="L15" s="7">
        <f>INDEX(products!$A$1:$G$49,MATCH('Order-Worksheet'!$D15,products!$A$1:$A$49,0),MATCH('Order-Worksheet'!L$1,products!$A$1:$G$1,0))</f>
        <v>20.584999999999997</v>
      </c>
      <c r="M15" s="7">
        <f t="shared" si="0"/>
        <v>41.169999999999995</v>
      </c>
      <c r="N15" t="str">
        <f t="shared" si="1"/>
        <v>Robusta</v>
      </c>
      <c r="O15" t="str">
        <f t="shared" si="2"/>
        <v>Dark</v>
      </c>
      <c r="P15" t="str">
        <f>VLOOKUP(Orders_Table[[#This Row],[Customer ID]],customers!$A$1:$I$1001,9,FALSE)</f>
        <v>No</v>
      </c>
    </row>
    <row r="16" spans="1:16" x14ac:dyDescent="0.25">
      <c r="A16" s="2" t="s">
        <v>570</v>
      </c>
      <c r="B16" s="4">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INDEX(products!$A$1:$G$49,MATCH('Order-Worksheet'!$D16,products!$A$1:$A$49,0),MATCH('Order-Worksheet'!I$1,products!$A$1:$G$1,0))</f>
        <v>Lib</v>
      </c>
      <c r="J16" t="str">
        <f>INDEX(products!$A$1:$G$49,MATCH('Order-Worksheet'!$D16,products!$A$1:$A$49,0),MATCH('Order-Worksheet'!J$1,products!$A$1:$G$1,0))</f>
        <v>D</v>
      </c>
      <c r="K16" s="5">
        <f>INDEX(products!$A$1:$G$49,MATCH('Order-Worksheet'!$D16,products!$A$1:$A$49,0),MATCH('Order-Worksheet'!K$1,products!$A$1:$G$1,0))</f>
        <v>0.2</v>
      </c>
      <c r="L16" s="7">
        <f>INDEX(products!$A$1:$G$49,MATCH('Order-Worksheet'!$D16,products!$A$1:$A$49,0),MATCH('Order-Worksheet'!L$1,products!$A$1:$G$1,0))</f>
        <v>3.8849999999999998</v>
      </c>
      <c r="M16" s="7">
        <f t="shared" si="0"/>
        <v>11.654999999999999</v>
      </c>
      <c r="N16" t="str">
        <f t="shared" si="1"/>
        <v>Liberica</v>
      </c>
      <c r="O16" t="str">
        <f t="shared" si="2"/>
        <v>Dark</v>
      </c>
      <c r="P16" t="str">
        <f>VLOOKUP(Orders_Table[[#This Row],[Customer ID]],customers!$A$1:$I$1001,9,FALSE)</f>
        <v>Yes</v>
      </c>
    </row>
    <row r="17" spans="1:16" x14ac:dyDescent="0.25">
      <c r="A17" s="2" t="s">
        <v>576</v>
      </c>
      <c r="B17" s="4">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INDEX(products!$A$1:$G$49,MATCH('Order-Worksheet'!$D17,products!$A$1:$A$49,0),MATCH('Order-Worksheet'!I$1,products!$A$1:$G$1,0))</f>
        <v>Rob</v>
      </c>
      <c r="J17" t="str">
        <f>INDEX(products!$A$1:$G$49,MATCH('Order-Worksheet'!$D17,products!$A$1:$A$49,0),MATCH('Order-Worksheet'!J$1,products!$A$1:$G$1,0))</f>
        <v>M</v>
      </c>
      <c r="K17" s="5">
        <f>INDEX(products!$A$1:$G$49,MATCH('Order-Worksheet'!$D17,products!$A$1:$A$49,0),MATCH('Order-Worksheet'!K$1,products!$A$1:$G$1,0))</f>
        <v>2.5</v>
      </c>
      <c r="L17" s="7">
        <f>INDEX(products!$A$1:$G$49,MATCH('Order-Worksheet'!$D17,products!$A$1:$A$49,0),MATCH('Order-Worksheet'!L$1,products!$A$1:$G$1,0))</f>
        <v>22.884999999999998</v>
      </c>
      <c r="M17" s="7">
        <f t="shared" si="0"/>
        <v>114.42499999999998</v>
      </c>
      <c r="N17" t="str">
        <f t="shared" si="1"/>
        <v>Robusta</v>
      </c>
      <c r="O17" t="str">
        <f t="shared" si="2"/>
        <v>Medium</v>
      </c>
      <c r="P17" t="str">
        <f>VLOOKUP(Orders_Table[[#This Row],[Customer ID]],customers!$A$1:$I$1001,9,FALSE)</f>
        <v>No</v>
      </c>
    </row>
    <row r="18" spans="1:16" x14ac:dyDescent="0.25">
      <c r="A18" s="2" t="s">
        <v>581</v>
      </c>
      <c r="B18" s="4">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INDEX(products!$A$1:$G$49,MATCH('Order-Worksheet'!$D18,products!$A$1:$A$49,0),MATCH('Order-Worksheet'!I$1,products!$A$1:$G$1,0))</f>
        <v>Ara</v>
      </c>
      <c r="J18" t="str">
        <f>INDEX(products!$A$1:$G$49,MATCH('Order-Worksheet'!$D18,products!$A$1:$A$49,0),MATCH('Order-Worksheet'!J$1,products!$A$1:$G$1,0))</f>
        <v>M</v>
      </c>
      <c r="K18" s="5">
        <f>INDEX(products!$A$1:$G$49,MATCH('Order-Worksheet'!$D18,products!$A$1:$A$49,0),MATCH('Order-Worksheet'!K$1,products!$A$1:$G$1,0))</f>
        <v>0.2</v>
      </c>
      <c r="L18" s="7">
        <f>INDEX(products!$A$1:$G$49,MATCH('Order-Worksheet'!$D18,products!$A$1:$A$49,0),MATCH('Order-Worksheet'!L$1,products!$A$1:$G$1,0))</f>
        <v>3.375</v>
      </c>
      <c r="M18" s="7">
        <f t="shared" si="0"/>
        <v>20.25</v>
      </c>
      <c r="N18" t="str">
        <f t="shared" si="1"/>
        <v>Arabica</v>
      </c>
      <c r="O18" t="str">
        <f t="shared" si="2"/>
        <v>Medium</v>
      </c>
      <c r="P18" t="str">
        <f>VLOOKUP(Orders_Table[[#This Row],[Customer ID]],customers!$A$1:$I$1001,9,FALSE)</f>
        <v>No</v>
      </c>
    </row>
    <row r="19" spans="1:16" x14ac:dyDescent="0.25">
      <c r="A19" s="2" t="s">
        <v>587</v>
      </c>
      <c r="B19" s="4">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INDEX(products!$A$1:$G$49,MATCH('Order-Worksheet'!$D19,products!$A$1:$A$49,0),MATCH('Order-Worksheet'!I$1,products!$A$1:$G$1,0))</f>
        <v>Ara</v>
      </c>
      <c r="J19" t="str">
        <f>INDEX(products!$A$1:$G$49,MATCH('Order-Worksheet'!$D19,products!$A$1:$A$49,0),MATCH('Order-Worksheet'!J$1,products!$A$1:$G$1,0))</f>
        <v>L</v>
      </c>
      <c r="K19" s="5">
        <f>INDEX(products!$A$1:$G$49,MATCH('Order-Worksheet'!$D19,products!$A$1:$A$49,0),MATCH('Order-Worksheet'!K$1,products!$A$1:$G$1,0))</f>
        <v>1</v>
      </c>
      <c r="L19" s="7">
        <f>INDEX(products!$A$1:$G$49,MATCH('Order-Worksheet'!$D19,products!$A$1:$A$49,0),MATCH('Order-Worksheet'!L$1,products!$A$1:$G$1,0))</f>
        <v>12.95</v>
      </c>
      <c r="M19" s="7">
        <f t="shared" si="0"/>
        <v>77.699999999999989</v>
      </c>
      <c r="N19" t="str">
        <f t="shared" si="1"/>
        <v>Arabica</v>
      </c>
      <c r="O19" t="str">
        <f t="shared" si="2"/>
        <v>Light</v>
      </c>
      <c r="P19" t="str">
        <f>VLOOKUP(Orders_Table[[#This Row],[Customer ID]],customers!$A$1:$I$1001,9,FALSE)</f>
        <v>No</v>
      </c>
    </row>
    <row r="20" spans="1:16" x14ac:dyDescent="0.25">
      <c r="A20" s="2" t="s">
        <v>593</v>
      </c>
      <c r="B20" s="4">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INDEX(products!$A$1:$G$49,MATCH('Order-Worksheet'!$D20,products!$A$1:$A$49,0),MATCH('Order-Worksheet'!I$1,products!$A$1:$G$1,0))</f>
        <v>Rob</v>
      </c>
      <c r="J20" t="str">
        <f>INDEX(products!$A$1:$G$49,MATCH('Order-Worksheet'!$D20,products!$A$1:$A$49,0),MATCH('Order-Worksheet'!J$1,products!$A$1:$G$1,0))</f>
        <v>D</v>
      </c>
      <c r="K20" s="5">
        <f>INDEX(products!$A$1:$G$49,MATCH('Order-Worksheet'!$D20,products!$A$1:$A$49,0),MATCH('Order-Worksheet'!K$1,products!$A$1:$G$1,0))</f>
        <v>2.5</v>
      </c>
      <c r="L20" s="7">
        <f>INDEX(products!$A$1:$G$49,MATCH('Order-Worksheet'!$D20,products!$A$1:$A$49,0),MATCH('Order-Worksheet'!L$1,products!$A$1:$G$1,0))</f>
        <v>20.584999999999997</v>
      </c>
      <c r="M20" s="7">
        <f t="shared" si="0"/>
        <v>82.339999999999989</v>
      </c>
      <c r="N20" t="str">
        <f t="shared" si="1"/>
        <v>Robusta</v>
      </c>
      <c r="O20" t="str">
        <f t="shared" si="2"/>
        <v>Dark</v>
      </c>
      <c r="P20" t="str">
        <f>VLOOKUP(Orders_Table[[#This Row],[Customer ID]],customers!$A$1:$I$1001,9,FALSE)</f>
        <v>Yes</v>
      </c>
    </row>
    <row r="21" spans="1:16" x14ac:dyDescent="0.25">
      <c r="A21" s="2" t="s">
        <v>598</v>
      </c>
      <c r="B21" s="4">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INDEX(products!$A$1:$G$49,MATCH('Order-Worksheet'!$D21,products!$A$1:$A$49,0),MATCH('Order-Worksheet'!I$1,products!$A$1:$G$1,0))</f>
        <v>Ara</v>
      </c>
      <c r="J21" t="str">
        <f>INDEX(products!$A$1:$G$49,MATCH('Order-Worksheet'!$D21,products!$A$1:$A$49,0),MATCH('Order-Worksheet'!J$1,products!$A$1:$G$1,0))</f>
        <v>M</v>
      </c>
      <c r="K21" s="5">
        <f>INDEX(products!$A$1:$G$49,MATCH('Order-Worksheet'!$D21,products!$A$1:$A$49,0),MATCH('Order-Worksheet'!K$1,products!$A$1:$G$1,0))</f>
        <v>0.2</v>
      </c>
      <c r="L21" s="7">
        <f>INDEX(products!$A$1:$G$49,MATCH('Order-Worksheet'!$D21,products!$A$1:$A$49,0),MATCH('Order-Worksheet'!L$1,products!$A$1:$G$1,0))</f>
        <v>3.375</v>
      </c>
      <c r="M21" s="7">
        <f t="shared" si="0"/>
        <v>16.875</v>
      </c>
      <c r="N21" t="str">
        <f t="shared" si="1"/>
        <v>Arabica</v>
      </c>
      <c r="O21" t="str">
        <f t="shared" si="2"/>
        <v>Medium</v>
      </c>
      <c r="P21" t="str">
        <f>VLOOKUP(Orders_Table[[#This Row],[Customer ID]],customers!$A$1:$I$1001,9,FALSE)</f>
        <v>Yes</v>
      </c>
    </row>
    <row r="22" spans="1:16" x14ac:dyDescent="0.25">
      <c r="A22" s="2" t="s">
        <v>598</v>
      </c>
      <c r="B22" s="4">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INDEX(products!$A$1:$G$49,MATCH('Order-Worksheet'!$D22,products!$A$1:$A$49,0),MATCH('Order-Worksheet'!I$1,products!$A$1:$G$1,0))</f>
        <v>Exc</v>
      </c>
      <c r="J22" t="str">
        <f>INDEX(products!$A$1:$G$49,MATCH('Order-Worksheet'!$D22,products!$A$1:$A$49,0),MATCH('Order-Worksheet'!J$1,products!$A$1:$G$1,0))</f>
        <v>D</v>
      </c>
      <c r="K22" s="5">
        <f>INDEX(products!$A$1:$G$49,MATCH('Order-Worksheet'!$D22,products!$A$1:$A$49,0),MATCH('Order-Worksheet'!K$1,products!$A$1:$G$1,0))</f>
        <v>0.2</v>
      </c>
      <c r="L22" s="7">
        <f>INDEX(products!$A$1:$G$49,MATCH('Order-Worksheet'!$D22,products!$A$1:$A$49,0),MATCH('Order-Worksheet'!L$1,products!$A$1:$G$1,0))</f>
        <v>3.645</v>
      </c>
      <c r="M22" s="7">
        <f t="shared" si="0"/>
        <v>14.58</v>
      </c>
      <c r="N22" t="str">
        <f t="shared" si="1"/>
        <v>Excelsa</v>
      </c>
      <c r="O22" t="str">
        <f t="shared" si="2"/>
        <v>Dark</v>
      </c>
      <c r="P22" t="str">
        <f>VLOOKUP(Orders_Table[[#This Row],[Customer ID]],customers!$A$1:$I$1001,9,FALSE)</f>
        <v>Yes</v>
      </c>
    </row>
    <row r="23" spans="1:16" x14ac:dyDescent="0.25">
      <c r="A23" s="2" t="s">
        <v>608</v>
      </c>
      <c r="B23" s="4">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INDEX(products!$A$1:$G$49,MATCH('Order-Worksheet'!$D23,products!$A$1:$A$49,0),MATCH('Order-Worksheet'!I$1,products!$A$1:$G$1,0))</f>
        <v>Ara</v>
      </c>
      <c r="J23" t="str">
        <f>INDEX(products!$A$1:$G$49,MATCH('Order-Worksheet'!$D23,products!$A$1:$A$49,0),MATCH('Order-Worksheet'!J$1,products!$A$1:$G$1,0))</f>
        <v>D</v>
      </c>
      <c r="K23" s="5">
        <f>INDEX(products!$A$1:$G$49,MATCH('Order-Worksheet'!$D23,products!$A$1:$A$49,0),MATCH('Order-Worksheet'!K$1,products!$A$1:$G$1,0))</f>
        <v>0.2</v>
      </c>
      <c r="L23" s="7">
        <f>INDEX(products!$A$1:$G$49,MATCH('Order-Worksheet'!$D23,products!$A$1:$A$49,0),MATCH('Order-Worksheet'!L$1,products!$A$1:$G$1,0))</f>
        <v>2.9849999999999999</v>
      </c>
      <c r="M23" s="7">
        <f t="shared" si="0"/>
        <v>17.91</v>
      </c>
      <c r="N23" t="str">
        <f t="shared" si="1"/>
        <v>Arabica</v>
      </c>
      <c r="O23" t="str">
        <f t="shared" si="2"/>
        <v>Dark</v>
      </c>
      <c r="P23" t="str">
        <f>VLOOKUP(Orders_Table[[#This Row],[Customer ID]],customers!$A$1:$I$1001,9,FALSE)</f>
        <v>No</v>
      </c>
    </row>
    <row r="24" spans="1:16" x14ac:dyDescent="0.25">
      <c r="A24" s="2" t="s">
        <v>614</v>
      </c>
      <c r="B24" s="4">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INDEX(products!$A$1:$G$49,MATCH('Order-Worksheet'!$D24,products!$A$1:$A$49,0),MATCH('Order-Worksheet'!I$1,products!$A$1:$G$1,0))</f>
        <v>Rob</v>
      </c>
      <c r="J24" t="str">
        <f>INDEX(products!$A$1:$G$49,MATCH('Order-Worksheet'!$D24,products!$A$1:$A$49,0),MATCH('Order-Worksheet'!J$1,products!$A$1:$G$1,0))</f>
        <v>M</v>
      </c>
      <c r="K24" s="5">
        <f>INDEX(products!$A$1:$G$49,MATCH('Order-Worksheet'!$D24,products!$A$1:$A$49,0),MATCH('Order-Worksheet'!K$1,products!$A$1:$G$1,0))</f>
        <v>2.5</v>
      </c>
      <c r="L24" s="7">
        <f>INDEX(products!$A$1:$G$49,MATCH('Order-Worksheet'!$D24,products!$A$1:$A$49,0),MATCH('Order-Worksheet'!L$1,products!$A$1:$G$1,0))</f>
        <v>22.884999999999998</v>
      </c>
      <c r="M24" s="7">
        <f t="shared" si="0"/>
        <v>91.539999999999992</v>
      </c>
      <c r="N24" t="str">
        <f t="shared" si="1"/>
        <v>Robusta</v>
      </c>
      <c r="O24" t="str">
        <f t="shared" si="2"/>
        <v>Medium</v>
      </c>
      <c r="P24" t="str">
        <f>VLOOKUP(Orders_Table[[#This Row],[Customer ID]],customers!$A$1:$I$1001,9,FALSE)</f>
        <v>Yes</v>
      </c>
    </row>
    <row r="25" spans="1:16" x14ac:dyDescent="0.25">
      <c r="A25" s="2" t="s">
        <v>620</v>
      </c>
      <c r="B25" s="4">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INDEX(products!$A$1:$G$49,MATCH('Order-Worksheet'!$D25,products!$A$1:$A$49,0),MATCH('Order-Worksheet'!I$1,products!$A$1:$G$1,0))</f>
        <v>Ara</v>
      </c>
      <c r="J25" t="str">
        <f>INDEX(products!$A$1:$G$49,MATCH('Order-Worksheet'!$D25,products!$A$1:$A$49,0),MATCH('Order-Worksheet'!J$1,products!$A$1:$G$1,0))</f>
        <v>D</v>
      </c>
      <c r="K25" s="5">
        <f>INDEX(products!$A$1:$G$49,MATCH('Order-Worksheet'!$D25,products!$A$1:$A$49,0),MATCH('Order-Worksheet'!K$1,products!$A$1:$G$1,0))</f>
        <v>0.2</v>
      </c>
      <c r="L25" s="7">
        <f>INDEX(products!$A$1:$G$49,MATCH('Order-Worksheet'!$D25,products!$A$1:$A$49,0),MATCH('Order-Worksheet'!L$1,products!$A$1:$G$1,0))</f>
        <v>2.9849999999999999</v>
      </c>
      <c r="M25" s="7">
        <f t="shared" si="0"/>
        <v>11.94</v>
      </c>
      <c r="N25" t="str">
        <f t="shared" si="1"/>
        <v>Arabica</v>
      </c>
      <c r="O25" t="str">
        <f t="shared" si="2"/>
        <v>Dark</v>
      </c>
      <c r="P25" t="str">
        <f>VLOOKUP(Orders_Table[[#This Row],[Customer ID]],customers!$A$1:$I$1001,9,FALSE)</f>
        <v>Yes</v>
      </c>
    </row>
    <row r="26" spans="1:16" x14ac:dyDescent="0.25">
      <c r="A26" s="2" t="s">
        <v>626</v>
      </c>
      <c r="B26" s="4">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INDEX(products!$A$1:$G$49,MATCH('Order-Worksheet'!$D26,products!$A$1:$A$49,0),MATCH('Order-Worksheet'!I$1,products!$A$1:$G$1,0))</f>
        <v>Ara</v>
      </c>
      <c r="J26" t="str">
        <f>INDEX(products!$A$1:$G$49,MATCH('Order-Worksheet'!$D26,products!$A$1:$A$49,0),MATCH('Order-Worksheet'!J$1,products!$A$1:$G$1,0))</f>
        <v>M</v>
      </c>
      <c r="K26" s="5">
        <f>INDEX(products!$A$1:$G$49,MATCH('Order-Worksheet'!$D26,products!$A$1:$A$49,0),MATCH('Order-Worksheet'!K$1,products!$A$1:$G$1,0))</f>
        <v>1</v>
      </c>
      <c r="L26" s="7">
        <f>INDEX(products!$A$1:$G$49,MATCH('Order-Worksheet'!$D26,products!$A$1:$A$49,0),MATCH('Order-Worksheet'!L$1,products!$A$1:$G$1,0))</f>
        <v>11.25</v>
      </c>
      <c r="M26" s="7">
        <f t="shared" si="0"/>
        <v>11.25</v>
      </c>
      <c r="N26" t="str">
        <f t="shared" si="1"/>
        <v>Arabica</v>
      </c>
      <c r="O26" t="str">
        <f t="shared" si="2"/>
        <v>Medium</v>
      </c>
      <c r="P26" t="str">
        <f>VLOOKUP(Orders_Table[[#This Row],[Customer ID]],customers!$A$1:$I$1001,9,FALSE)</f>
        <v>No</v>
      </c>
    </row>
    <row r="27" spans="1:16" x14ac:dyDescent="0.25">
      <c r="A27" s="2" t="s">
        <v>632</v>
      </c>
      <c r="B27" s="4">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INDEX(products!$A$1:$G$49,MATCH('Order-Worksheet'!$D27,products!$A$1:$A$49,0),MATCH('Order-Worksheet'!I$1,products!$A$1:$G$1,0))</f>
        <v>Exc</v>
      </c>
      <c r="J27" t="str">
        <f>INDEX(products!$A$1:$G$49,MATCH('Order-Worksheet'!$D27,products!$A$1:$A$49,0),MATCH('Order-Worksheet'!J$1,products!$A$1:$G$1,0))</f>
        <v>M</v>
      </c>
      <c r="K27" s="5">
        <f>INDEX(products!$A$1:$G$49,MATCH('Order-Worksheet'!$D27,products!$A$1:$A$49,0),MATCH('Order-Worksheet'!K$1,products!$A$1:$G$1,0))</f>
        <v>0.2</v>
      </c>
      <c r="L27" s="7">
        <f>INDEX(products!$A$1:$G$49,MATCH('Order-Worksheet'!$D27,products!$A$1:$A$49,0),MATCH('Order-Worksheet'!L$1,products!$A$1:$G$1,0))</f>
        <v>4.125</v>
      </c>
      <c r="M27" s="7">
        <f t="shared" si="0"/>
        <v>12.375</v>
      </c>
      <c r="N27" t="str">
        <f t="shared" si="1"/>
        <v>Excelsa</v>
      </c>
      <c r="O27" t="str">
        <f t="shared" si="2"/>
        <v>Medium</v>
      </c>
      <c r="P27" t="str">
        <f>VLOOKUP(Orders_Table[[#This Row],[Customer ID]],customers!$A$1:$I$1001,9,FALSE)</f>
        <v>Yes</v>
      </c>
    </row>
    <row r="28" spans="1:16" x14ac:dyDescent="0.25">
      <c r="A28" s="2" t="s">
        <v>637</v>
      </c>
      <c r="B28" s="4">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INDEX(products!$A$1:$G$49,MATCH('Order-Worksheet'!$D28,products!$A$1:$A$49,0),MATCH('Order-Worksheet'!I$1,products!$A$1:$G$1,0))</f>
        <v>Ara</v>
      </c>
      <c r="J28" t="str">
        <f>INDEX(products!$A$1:$G$49,MATCH('Order-Worksheet'!$D28,products!$A$1:$A$49,0),MATCH('Order-Worksheet'!J$1,products!$A$1:$G$1,0))</f>
        <v>M</v>
      </c>
      <c r="K28" s="5">
        <f>INDEX(products!$A$1:$G$49,MATCH('Order-Worksheet'!$D28,products!$A$1:$A$49,0),MATCH('Order-Worksheet'!K$1,products!$A$1:$G$1,0))</f>
        <v>0.5</v>
      </c>
      <c r="L28" s="7">
        <f>INDEX(products!$A$1:$G$49,MATCH('Order-Worksheet'!$D28,products!$A$1:$A$49,0),MATCH('Order-Worksheet'!L$1,products!$A$1:$G$1,0))</f>
        <v>6.75</v>
      </c>
      <c r="M28" s="7">
        <f t="shared" si="0"/>
        <v>27</v>
      </c>
      <c r="N28" t="str">
        <f t="shared" si="1"/>
        <v>Arabica</v>
      </c>
      <c r="O28" t="str">
        <f t="shared" si="2"/>
        <v>Medium</v>
      </c>
      <c r="P28" t="str">
        <f>VLOOKUP(Orders_Table[[#This Row],[Customer ID]],customers!$A$1:$I$1001,9,FALSE)</f>
        <v>Yes</v>
      </c>
    </row>
    <row r="29" spans="1:16" x14ac:dyDescent="0.25">
      <c r="A29" s="2" t="s">
        <v>643</v>
      </c>
      <c r="B29" s="4">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INDEX(products!$A$1:$G$49,MATCH('Order-Worksheet'!$D29,products!$A$1:$A$49,0),MATCH('Order-Worksheet'!I$1,products!$A$1:$G$1,0))</f>
        <v>Ara</v>
      </c>
      <c r="J29" t="str">
        <f>INDEX(products!$A$1:$G$49,MATCH('Order-Worksheet'!$D29,products!$A$1:$A$49,0),MATCH('Order-Worksheet'!J$1,products!$A$1:$G$1,0))</f>
        <v>M</v>
      </c>
      <c r="K29" s="5">
        <f>INDEX(products!$A$1:$G$49,MATCH('Order-Worksheet'!$D29,products!$A$1:$A$49,0),MATCH('Order-Worksheet'!K$1,products!$A$1:$G$1,0))</f>
        <v>0.2</v>
      </c>
      <c r="L29" s="7">
        <f>INDEX(products!$A$1:$G$49,MATCH('Order-Worksheet'!$D29,products!$A$1:$A$49,0),MATCH('Order-Worksheet'!L$1,products!$A$1:$G$1,0))</f>
        <v>3.375</v>
      </c>
      <c r="M29" s="7">
        <f t="shared" si="0"/>
        <v>16.875</v>
      </c>
      <c r="N29" t="str">
        <f t="shared" si="1"/>
        <v>Arabica</v>
      </c>
      <c r="O29" t="str">
        <f t="shared" si="2"/>
        <v>Medium</v>
      </c>
      <c r="P29" t="str">
        <f>VLOOKUP(Orders_Table[[#This Row],[Customer ID]],customers!$A$1:$I$1001,9,FALSE)</f>
        <v>No</v>
      </c>
    </row>
    <row r="30" spans="1:16" x14ac:dyDescent="0.25">
      <c r="A30" s="2" t="s">
        <v>649</v>
      </c>
      <c r="B30" s="4">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INDEX(products!$A$1:$G$49,MATCH('Order-Worksheet'!$D30,products!$A$1:$A$49,0),MATCH('Order-Worksheet'!I$1,products!$A$1:$G$1,0))</f>
        <v>Ara</v>
      </c>
      <c r="J30" t="str">
        <f>INDEX(products!$A$1:$G$49,MATCH('Order-Worksheet'!$D30,products!$A$1:$A$49,0),MATCH('Order-Worksheet'!J$1,products!$A$1:$G$1,0))</f>
        <v>D</v>
      </c>
      <c r="K30" s="5">
        <f>INDEX(products!$A$1:$G$49,MATCH('Order-Worksheet'!$D30,products!$A$1:$A$49,0),MATCH('Order-Worksheet'!K$1,products!$A$1:$G$1,0))</f>
        <v>0.5</v>
      </c>
      <c r="L30" s="7">
        <f>INDEX(products!$A$1:$G$49,MATCH('Order-Worksheet'!$D30,products!$A$1:$A$49,0),MATCH('Order-Worksheet'!L$1,products!$A$1:$G$1,0))</f>
        <v>5.97</v>
      </c>
      <c r="M30" s="7">
        <f t="shared" si="0"/>
        <v>17.91</v>
      </c>
      <c r="N30" t="str">
        <f t="shared" si="1"/>
        <v>Arabica</v>
      </c>
      <c r="O30" t="str">
        <f t="shared" si="2"/>
        <v>Dark</v>
      </c>
      <c r="P30" t="str">
        <f>VLOOKUP(Orders_Table[[#This Row],[Customer ID]],customers!$A$1:$I$1001,9,FALSE)</f>
        <v>No</v>
      </c>
    </row>
    <row r="31" spans="1:16" x14ac:dyDescent="0.25">
      <c r="A31" s="2" t="s">
        <v>655</v>
      </c>
      <c r="B31" s="4">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INDEX(products!$A$1:$G$49,MATCH('Order-Worksheet'!$D31,products!$A$1:$A$49,0),MATCH('Order-Worksheet'!I$1,products!$A$1:$G$1,0))</f>
        <v>Ara</v>
      </c>
      <c r="J31" t="str">
        <f>INDEX(products!$A$1:$G$49,MATCH('Order-Worksheet'!$D31,products!$A$1:$A$49,0),MATCH('Order-Worksheet'!J$1,products!$A$1:$G$1,0))</f>
        <v>D</v>
      </c>
      <c r="K31" s="5">
        <f>INDEX(products!$A$1:$G$49,MATCH('Order-Worksheet'!$D31,products!$A$1:$A$49,0),MATCH('Order-Worksheet'!K$1,products!$A$1:$G$1,0))</f>
        <v>1</v>
      </c>
      <c r="L31" s="7">
        <f>INDEX(products!$A$1:$G$49,MATCH('Order-Worksheet'!$D31,products!$A$1:$A$49,0),MATCH('Order-Worksheet'!L$1,products!$A$1:$G$1,0))</f>
        <v>9.9499999999999993</v>
      </c>
      <c r="M31" s="7">
        <f t="shared" si="0"/>
        <v>39.799999999999997</v>
      </c>
      <c r="N31" t="str">
        <f t="shared" si="1"/>
        <v>Arabica</v>
      </c>
      <c r="O31" t="str">
        <f t="shared" si="2"/>
        <v>Dark</v>
      </c>
      <c r="P31" t="str">
        <f>VLOOKUP(Orders_Table[[#This Row],[Customer ID]],customers!$A$1:$I$1001,9,FALSE)</f>
        <v>Yes</v>
      </c>
    </row>
    <row r="32" spans="1:16" x14ac:dyDescent="0.25">
      <c r="A32" s="2" t="s">
        <v>661</v>
      </c>
      <c r="B32" s="4">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INDEX(products!$A$1:$G$49,MATCH('Order-Worksheet'!$D32,products!$A$1:$A$49,0),MATCH('Order-Worksheet'!I$1,products!$A$1:$G$1,0))</f>
        <v>Lib</v>
      </c>
      <c r="J32" t="str">
        <f>INDEX(products!$A$1:$G$49,MATCH('Order-Worksheet'!$D32,products!$A$1:$A$49,0),MATCH('Order-Worksheet'!J$1,products!$A$1:$G$1,0))</f>
        <v>M</v>
      </c>
      <c r="K32" s="5">
        <f>INDEX(products!$A$1:$G$49,MATCH('Order-Worksheet'!$D32,products!$A$1:$A$49,0),MATCH('Order-Worksheet'!K$1,products!$A$1:$G$1,0))</f>
        <v>0.2</v>
      </c>
      <c r="L32" s="7">
        <f>INDEX(products!$A$1:$G$49,MATCH('Order-Worksheet'!$D32,products!$A$1:$A$49,0),MATCH('Order-Worksheet'!L$1,products!$A$1:$G$1,0))</f>
        <v>4.3650000000000002</v>
      </c>
      <c r="M32" s="7">
        <f t="shared" si="0"/>
        <v>21.825000000000003</v>
      </c>
      <c r="N32" t="str">
        <f t="shared" si="1"/>
        <v>Liberica</v>
      </c>
      <c r="O32" t="str">
        <f t="shared" si="2"/>
        <v>Medium</v>
      </c>
      <c r="P32" t="str">
        <f>VLOOKUP(Orders_Table[[#This Row],[Customer ID]],customers!$A$1:$I$1001,9,FALSE)</f>
        <v>No</v>
      </c>
    </row>
    <row r="33" spans="1:16" x14ac:dyDescent="0.25">
      <c r="A33" s="2" t="s">
        <v>661</v>
      </c>
      <c r="B33" s="4">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INDEX(products!$A$1:$G$49,MATCH('Order-Worksheet'!$D33,products!$A$1:$A$49,0),MATCH('Order-Worksheet'!I$1,products!$A$1:$G$1,0))</f>
        <v>Ara</v>
      </c>
      <c r="J33" t="str">
        <f>INDEX(products!$A$1:$G$49,MATCH('Order-Worksheet'!$D33,products!$A$1:$A$49,0),MATCH('Order-Worksheet'!J$1,products!$A$1:$G$1,0))</f>
        <v>D</v>
      </c>
      <c r="K33" s="5">
        <f>INDEX(products!$A$1:$G$49,MATCH('Order-Worksheet'!$D33,products!$A$1:$A$49,0),MATCH('Order-Worksheet'!K$1,products!$A$1:$G$1,0))</f>
        <v>0.5</v>
      </c>
      <c r="L33" s="7">
        <f>INDEX(products!$A$1:$G$49,MATCH('Order-Worksheet'!$D33,products!$A$1:$A$49,0),MATCH('Order-Worksheet'!L$1,products!$A$1:$G$1,0))</f>
        <v>5.97</v>
      </c>
      <c r="M33" s="7">
        <f t="shared" si="0"/>
        <v>35.82</v>
      </c>
      <c r="N33" t="str">
        <f t="shared" si="1"/>
        <v>Arabica</v>
      </c>
      <c r="O33" t="str">
        <f t="shared" si="2"/>
        <v>Dark</v>
      </c>
      <c r="P33" t="str">
        <f>VLOOKUP(Orders_Table[[#This Row],[Customer ID]],customers!$A$1:$I$1001,9,FALSE)</f>
        <v>No</v>
      </c>
    </row>
    <row r="34" spans="1:16" x14ac:dyDescent="0.25">
      <c r="A34" s="2" t="s">
        <v>661</v>
      </c>
      <c r="B34" s="4">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INDEX(products!$A$1:$G$49,MATCH('Order-Worksheet'!$D34,products!$A$1:$A$49,0),MATCH('Order-Worksheet'!I$1,products!$A$1:$G$1,0))</f>
        <v>Lib</v>
      </c>
      <c r="J34" t="str">
        <f>INDEX(products!$A$1:$G$49,MATCH('Order-Worksheet'!$D34,products!$A$1:$A$49,0),MATCH('Order-Worksheet'!J$1,products!$A$1:$G$1,0))</f>
        <v>M</v>
      </c>
      <c r="K34" s="5">
        <f>INDEX(products!$A$1:$G$49,MATCH('Order-Worksheet'!$D34,products!$A$1:$A$49,0),MATCH('Order-Worksheet'!K$1,products!$A$1:$G$1,0))</f>
        <v>0.5</v>
      </c>
      <c r="L34" s="7">
        <f>INDEX(products!$A$1:$G$49,MATCH('Order-Worksheet'!$D34,products!$A$1:$A$49,0),MATCH('Order-Worksheet'!L$1,products!$A$1:$G$1,0))</f>
        <v>8.73</v>
      </c>
      <c r="M34" s="7">
        <f t="shared" si="0"/>
        <v>52.38</v>
      </c>
      <c r="N34" t="str">
        <f t="shared" si="1"/>
        <v>Liberica</v>
      </c>
      <c r="O34" t="str">
        <f t="shared" si="2"/>
        <v>Medium</v>
      </c>
      <c r="P34" t="str">
        <f>VLOOKUP(Orders_Table[[#This Row],[Customer ID]],customers!$A$1:$I$1001,9,FALSE)</f>
        <v>No</v>
      </c>
    </row>
    <row r="35" spans="1:16" x14ac:dyDescent="0.25">
      <c r="A35" s="2" t="s">
        <v>676</v>
      </c>
      <c r="B35" s="4">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INDEX(products!$A$1:$G$49,MATCH('Order-Worksheet'!$D35,products!$A$1:$A$49,0),MATCH('Order-Worksheet'!I$1,products!$A$1:$G$1,0))</f>
        <v>Lib</v>
      </c>
      <c r="J35" t="str">
        <f>INDEX(products!$A$1:$G$49,MATCH('Order-Worksheet'!$D35,products!$A$1:$A$49,0),MATCH('Order-Worksheet'!J$1,products!$A$1:$G$1,0))</f>
        <v>L</v>
      </c>
      <c r="K35" s="5">
        <f>INDEX(products!$A$1:$G$49,MATCH('Order-Worksheet'!$D35,products!$A$1:$A$49,0),MATCH('Order-Worksheet'!K$1,products!$A$1:$G$1,0))</f>
        <v>0.2</v>
      </c>
      <c r="L35" s="7">
        <f>INDEX(products!$A$1:$G$49,MATCH('Order-Worksheet'!$D35,products!$A$1:$A$49,0),MATCH('Order-Worksheet'!L$1,products!$A$1:$G$1,0))</f>
        <v>4.7549999999999999</v>
      </c>
      <c r="M35" s="7">
        <f t="shared" si="0"/>
        <v>23.774999999999999</v>
      </c>
      <c r="N35" t="str">
        <f t="shared" si="1"/>
        <v>Liberica</v>
      </c>
      <c r="O35" t="str">
        <f t="shared" si="2"/>
        <v>Light</v>
      </c>
      <c r="P35" t="str">
        <f>VLOOKUP(Orders_Table[[#This Row],[Customer ID]],customers!$A$1:$I$1001,9,FALSE)</f>
        <v>No</v>
      </c>
    </row>
    <row r="36" spans="1:16" x14ac:dyDescent="0.25">
      <c r="A36" s="2" t="s">
        <v>681</v>
      </c>
      <c r="B36" s="4">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INDEX(products!$A$1:$G$49,MATCH('Order-Worksheet'!$D36,products!$A$1:$A$49,0),MATCH('Order-Worksheet'!I$1,products!$A$1:$G$1,0))</f>
        <v>Lib</v>
      </c>
      <c r="J36" t="str">
        <f>INDEX(products!$A$1:$G$49,MATCH('Order-Worksheet'!$D36,products!$A$1:$A$49,0),MATCH('Order-Worksheet'!J$1,products!$A$1:$G$1,0))</f>
        <v>L</v>
      </c>
      <c r="K36" s="5">
        <f>INDEX(products!$A$1:$G$49,MATCH('Order-Worksheet'!$D36,products!$A$1:$A$49,0),MATCH('Order-Worksheet'!K$1,products!$A$1:$G$1,0))</f>
        <v>0.5</v>
      </c>
      <c r="L36" s="7">
        <f>INDEX(products!$A$1:$G$49,MATCH('Order-Worksheet'!$D36,products!$A$1:$A$49,0),MATCH('Order-Worksheet'!L$1,products!$A$1:$G$1,0))</f>
        <v>9.51</v>
      </c>
      <c r="M36" s="7">
        <f t="shared" si="0"/>
        <v>57.06</v>
      </c>
      <c r="N36" t="str">
        <f t="shared" si="1"/>
        <v>Liberica</v>
      </c>
      <c r="O36" t="str">
        <f t="shared" si="2"/>
        <v>Light</v>
      </c>
      <c r="P36" t="str">
        <f>VLOOKUP(Orders_Table[[#This Row],[Customer ID]],customers!$A$1:$I$1001,9,FALSE)</f>
        <v>Yes</v>
      </c>
    </row>
    <row r="37" spans="1:16" x14ac:dyDescent="0.25">
      <c r="A37" s="2" t="s">
        <v>687</v>
      </c>
      <c r="B37" s="4">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INDEX(products!$A$1:$G$49,MATCH('Order-Worksheet'!$D37,products!$A$1:$A$49,0),MATCH('Order-Worksheet'!I$1,products!$A$1:$G$1,0))</f>
        <v>Ara</v>
      </c>
      <c r="J37" t="str">
        <f>INDEX(products!$A$1:$G$49,MATCH('Order-Worksheet'!$D37,products!$A$1:$A$49,0),MATCH('Order-Worksheet'!J$1,products!$A$1:$G$1,0))</f>
        <v>D</v>
      </c>
      <c r="K37" s="5">
        <f>INDEX(products!$A$1:$G$49,MATCH('Order-Worksheet'!$D37,products!$A$1:$A$49,0),MATCH('Order-Worksheet'!K$1,products!$A$1:$G$1,0))</f>
        <v>0.5</v>
      </c>
      <c r="L37" s="7">
        <f>INDEX(products!$A$1:$G$49,MATCH('Order-Worksheet'!$D37,products!$A$1:$A$49,0),MATCH('Order-Worksheet'!L$1,products!$A$1:$G$1,0))</f>
        <v>5.97</v>
      </c>
      <c r="M37" s="7">
        <f t="shared" si="0"/>
        <v>35.82</v>
      </c>
      <c r="N37" t="str">
        <f t="shared" si="1"/>
        <v>Arabica</v>
      </c>
      <c r="O37" t="str">
        <f t="shared" si="2"/>
        <v>Dark</v>
      </c>
      <c r="P37" t="str">
        <f>VLOOKUP(Orders_Table[[#This Row],[Customer ID]],customers!$A$1:$I$1001,9,FALSE)</f>
        <v>No</v>
      </c>
    </row>
    <row r="38" spans="1:16" x14ac:dyDescent="0.25">
      <c r="A38" s="2" t="s">
        <v>693</v>
      </c>
      <c r="B38" s="4">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INDEX(products!$A$1:$G$49,MATCH('Order-Worksheet'!$D38,products!$A$1:$A$49,0),MATCH('Order-Worksheet'!I$1,products!$A$1:$G$1,0))</f>
        <v>Lib</v>
      </c>
      <c r="J38" t="str">
        <f>INDEX(products!$A$1:$G$49,MATCH('Order-Worksheet'!$D38,products!$A$1:$A$49,0),MATCH('Order-Worksheet'!J$1,products!$A$1:$G$1,0))</f>
        <v>M</v>
      </c>
      <c r="K38" s="5">
        <f>INDEX(products!$A$1:$G$49,MATCH('Order-Worksheet'!$D38,products!$A$1:$A$49,0),MATCH('Order-Worksheet'!K$1,products!$A$1:$G$1,0))</f>
        <v>0.2</v>
      </c>
      <c r="L38" s="7">
        <f>INDEX(products!$A$1:$G$49,MATCH('Order-Worksheet'!$D38,products!$A$1:$A$49,0),MATCH('Order-Worksheet'!L$1,products!$A$1:$G$1,0))</f>
        <v>4.3650000000000002</v>
      </c>
      <c r="M38" s="7">
        <f t="shared" si="0"/>
        <v>8.73</v>
      </c>
      <c r="N38" t="str">
        <f t="shared" si="1"/>
        <v>Liberica</v>
      </c>
      <c r="O38" t="str">
        <f t="shared" si="2"/>
        <v>Medium</v>
      </c>
      <c r="P38" t="str">
        <f>VLOOKUP(Orders_Table[[#This Row],[Customer ID]],customers!$A$1:$I$1001,9,FALSE)</f>
        <v>No</v>
      </c>
    </row>
    <row r="39" spans="1:16" x14ac:dyDescent="0.25">
      <c r="A39" s="2" t="s">
        <v>699</v>
      </c>
      <c r="B39" s="4">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INDEX(products!$A$1:$G$49,MATCH('Order-Worksheet'!$D39,products!$A$1:$A$49,0),MATCH('Order-Worksheet'!I$1,products!$A$1:$G$1,0))</f>
        <v>Lib</v>
      </c>
      <c r="J39" t="str">
        <f>INDEX(products!$A$1:$G$49,MATCH('Order-Worksheet'!$D39,products!$A$1:$A$49,0),MATCH('Order-Worksheet'!J$1,products!$A$1:$G$1,0))</f>
        <v>L</v>
      </c>
      <c r="K39" s="5">
        <f>INDEX(products!$A$1:$G$49,MATCH('Order-Worksheet'!$D39,products!$A$1:$A$49,0),MATCH('Order-Worksheet'!K$1,products!$A$1:$G$1,0))</f>
        <v>0.5</v>
      </c>
      <c r="L39" s="7">
        <f>INDEX(products!$A$1:$G$49,MATCH('Order-Worksheet'!$D39,products!$A$1:$A$49,0),MATCH('Order-Worksheet'!L$1,products!$A$1:$G$1,0))</f>
        <v>9.51</v>
      </c>
      <c r="M39" s="7">
        <f t="shared" si="0"/>
        <v>28.53</v>
      </c>
      <c r="N39" t="str">
        <f t="shared" si="1"/>
        <v>Liberica</v>
      </c>
      <c r="O39" t="str">
        <f t="shared" si="2"/>
        <v>Light</v>
      </c>
      <c r="P39" t="str">
        <f>VLOOKUP(Orders_Table[[#This Row],[Customer ID]],customers!$A$1:$I$1001,9,FALSE)</f>
        <v>No</v>
      </c>
    </row>
    <row r="40" spans="1:16" x14ac:dyDescent="0.25">
      <c r="A40" s="2" t="s">
        <v>705</v>
      </c>
      <c r="B40" s="4">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INDEX(products!$A$1:$G$49,MATCH('Order-Worksheet'!$D40,products!$A$1:$A$49,0),MATCH('Order-Worksheet'!I$1,products!$A$1:$G$1,0))</f>
        <v>Rob</v>
      </c>
      <c r="J40" t="str">
        <f>INDEX(products!$A$1:$G$49,MATCH('Order-Worksheet'!$D40,products!$A$1:$A$49,0),MATCH('Order-Worksheet'!J$1,products!$A$1:$G$1,0))</f>
        <v>M</v>
      </c>
      <c r="K40" s="5">
        <f>INDEX(products!$A$1:$G$49,MATCH('Order-Worksheet'!$D40,products!$A$1:$A$49,0),MATCH('Order-Worksheet'!K$1,products!$A$1:$G$1,0))</f>
        <v>2.5</v>
      </c>
      <c r="L40" s="7">
        <f>INDEX(products!$A$1:$G$49,MATCH('Order-Worksheet'!$D40,products!$A$1:$A$49,0),MATCH('Order-Worksheet'!L$1,products!$A$1:$G$1,0))</f>
        <v>22.884999999999998</v>
      </c>
      <c r="M40" s="7">
        <f t="shared" si="0"/>
        <v>114.42499999999998</v>
      </c>
      <c r="N40" t="str">
        <f t="shared" si="1"/>
        <v>Robusta</v>
      </c>
      <c r="O40" t="str">
        <f t="shared" si="2"/>
        <v>Medium</v>
      </c>
      <c r="P40" t="str">
        <f>VLOOKUP(Orders_Table[[#This Row],[Customer ID]],customers!$A$1:$I$1001,9,FALSE)</f>
        <v>No</v>
      </c>
    </row>
    <row r="41" spans="1:16" x14ac:dyDescent="0.25">
      <c r="A41" s="2" t="s">
        <v>711</v>
      </c>
      <c r="B41" s="4">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INDEX(products!$A$1:$G$49,MATCH('Order-Worksheet'!$D41,products!$A$1:$A$49,0),MATCH('Order-Worksheet'!I$1,products!$A$1:$G$1,0))</f>
        <v>Rob</v>
      </c>
      <c r="J41" t="str">
        <f>INDEX(products!$A$1:$G$49,MATCH('Order-Worksheet'!$D41,products!$A$1:$A$49,0),MATCH('Order-Worksheet'!J$1,products!$A$1:$G$1,0))</f>
        <v>M</v>
      </c>
      <c r="K41" s="5">
        <f>INDEX(products!$A$1:$G$49,MATCH('Order-Worksheet'!$D41,products!$A$1:$A$49,0),MATCH('Order-Worksheet'!K$1,products!$A$1:$G$1,0))</f>
        <v>1</v>
      </c>
      <c r="L41" s="7">
        <f>INDEX(products!$A$1:$G$49,MATCH('Order-Worksheet'!$D41,products!$A$1:$A$49,0),MATCH('Order-Worksheet'!L$1,products!$A$1:$G$1,0))</f>
        <v>9.9499999999999993</v>
      </c>
      <c r="M41" s="7">
        <f t="shared" si="0"/>
        <v>59.699999999999996</v>
      </c>
      <c r="N41" t="str">
        <f t="shared" si="1"/>
        <v>Robusta</v>
      </c>
      <c r="O41" t="str">
        <f t="shared" si="2"/>
        <v>Medium</v>
      </c>
      <c r="P41" t="str">
        <f>VLOOKUP(Orders_Table[[#This Row],[Customer ID]],customers!$A$1:$I$1001,9,FALSE)</f>
        <v>Yes</v>
      </c>
    </row>
    <row r="42" spans="1:16" x14ac:dyDescent="0.25">
      <c r="A42" s="2" t="s">
        <v>715</v>
      </c>
      <c r="B42" s="4">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INDEX(products!$A$1:$G$49,MATCH('Order-Worksheet'!$D42,products!$A$1:$A$49,0),MATCH('Order-Worksheet'!I$1,products!$A$1:$G$1,0))</f>
        <v>Lib</v>
      </c>
      <c r="J42" t="str">
        <f>INDEX(products!$A$1:$G$49,MATCH('Order-Worksheet'!$D42,products!$A$1:$A$49,0),MATCH('Order-Worksheet'!J$1,products!$A$1:$G$1,0))</f>
        <v>M</v>
      </c>
      <c r="K42" s="5">
        <f>INDEX(products!$A$1:$G$49,MATCH('Order-Worksheet'!$D42,products!$A$1:$A$49,0),MATCH('Order-Worksheet'!K$1,products!$A$1:$G$1,0))</f>
        <v>1</v>
      </c>
      <c r="L42" s="7">
        <f>INDEX(products!$A$1:$G$49,MATCH('Order-Worksheet'!$D42,products!$A$1:$A$49,0),MATCH('Order-Worksheet'!L$1,products!$A$1:$G$1,0))</f>
        <v>14.55</v>
      </c>
      <c r="M42" s="7">
        <f t="shared" si="0"/>
        <v>43.650000000000006</v>
      </c>
      <c r="N42" t="str">
        <f t="shared" si="1"/>
        <v>Liberica</v>
      </c>
      <c r="O42" t="str">
        <f t="shared" si="2"/>
        <v>Medium</v>
      </c>
      <c r="P42" t="str">
        <f>VLOOKUP(Orders_Table[[#This Row],[Customer ID]],customers!$A$1:$I$1001,9,FALSE)</f>
        <v>No</v>
      </c>
    </row>
    <row r="43" spans="1:16" x14ac:dyDescent="0.25">
      <c r="A43" s="2" t="s">
        <v>720</v>
      </c>
      <c r="B43" s="4">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INDEX(products!$A$1:$G$49,MATCH('Order-Worksheet'!$D43,products!$A$1:$A$49,0),MATCH('Order-Worksheet'!I$1,products!$A$1:$G$1,0))</f>
        <v>Exc</v>
      </c>
      <c r="J43" t="str">
        <f>INDEX(products!$A$1:$G$49,MATCH('Order-Worksheet'!$D43,products!$A$1:$A$49,0),MATCH('Order-Worksheet'!J$1,products!$A$1:$G$1,0))</f>
        <v>D</v>
      </c>
      <c r="K43" s="5">
        <f>INDEX(products!$A$1:$G$49,MATCH('Order-Worksheet'!$D43,products!$A$1:$A$49,0),MATCH('Order-Worksheet'!K$1,products!$A$1:$G$1,0))</f>
        <v>0.2</v>
      </c>
      <c r="L43" s="7">
        <f>INDEX(products!$A$1:$G$49,MATCH('Order-Worksheet'!$D43,products!$A$1:$A$49,0),MATCH('Order-Worksheet'!L$1,products!$A$1:$G$1,0))</f>
        <v>3.645</v>
      </c>
      <c r="M43" s="7">
        <f t="shared" si="0"/>
        <v>7.29</v>
      </c>
      <c r="N43" t="str">
        <f t="shared" si="1"/>
        <v>Excelsa</v>
      </c>
      <c r="O43" t="str">
        <f t="shared" si="2"/>
        <v>Dark</v>
      </c>
      <c r="P43" t="str">
        <f>VLOOKUP(Orders_Table[[#This Row],[Customer ID]],customers!$A$1:$I$1001,9,FALSE)</f>
        <v>Yes</v>
      </c>
    </row>
    <row r="44" spans="1:16" x14ac:dyDescent="0.25">
      <c r="A44" s="2" t="s">
        <v>726</v>
      </c>
      <c r="B44" s="4">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INDEX(products!$A$1:$G$49,MATCH('Order-Worksheet'!$D44,products!$A$1:$A$49,0),MATCH('Order-Worksheet'!I$1,products!$A$1:$G$1,0))</f>
        <v>Rob</v>
      </c>
      <c r="J44" t="str">
        <f>INDEX(products!$A$1:$G$49,MATCH('Order-Worksheet'!$D44,products!$A$1:$A$49,0),MATCH('Order-Worksheet'!J$1,products!$A$1:$G$1,0))</f>
        <v>D</v>
      </c>
      <c r="K44" s="5">
        <f>INDEX(products!$A$1:$G$49,MATCH('Order-Worksheet'!$D44,products!$A$1:$A$49,0),MATCH('Order-Worksheet'!K$1,products!$A$1:$G$1,0))</f>
        <v>0.2</v>
      </c>
      <c r="L44" s="7">
        <f>INDEX(products!$A$1:$G$49,MATCH('Order-Worksheet'!$D44,products!$A$1:$A$49,0),MATCH('Order-Worksheet'!L$1,products!$A$1:$G$1,0))</f>
        <v>2.6849999999999996</v>
      </c>
      <c r="M44" s="7">
        <f t="shared" si="0"/>
        <v>8.0549999999999997</v>
      </c>
      <c r="N44" t="str">
        <f t="shared" si="1"/>
        <v>Robusta</v>
      </c>
      <c r="O44" t="str">
        <f t="shared" si="2"/>
        <v>Dark</v>
      </c>
      <c r="P44" t="str">
        <f>VLOOKUP(Orders_Table[[#This Row],[Customer ID]],customers!$A$1:$I$1001,9,FALSE)</f>
        <v>Yes</v>
      </c>
    </row>
    <row r="45" spans="1:16" x14ac:dyDescent="0.25">
      <c r="A45" s="2" t="s">
        <v>733</v>
      </c>
      <c r="B45" s="4">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INDEX(products!$A$1:$G$49,MATCH('Order-Worksheet'!$D45,products!$A$1:$A$49,0),MATCH('Order-Worksheet'!I$1,products!$A$1:$G$1,0))</f>
        <v>Lib</v>
      </c>
      <c r="J45" t="str">
        <f>INDEX(products!$A$1:$G$49,MATCH('Order-Worksheet'!$D45,products!$A$1:$A$49,0),MATCH('Order-Worksheet'!J$1,products!$A$1:$G$1,0))</f>
        <v>L</v>
      </c>
      <c r="K45" s="5">
        <f>INDEX(products!$A$1:$G$49,MATCH('Order-Worksheet'!$D45,products!$A$1:$A$49,0),MATCH('Order-Worksheet'!K$1,products!$A$1:$G$1,0))</f>
        <v>2.5</v>
      </c>
      <c r="L45" s="7">
        <f>INDEX(products!$A$1:$G$49,MATCH('Order-Worksheet'!$D45,products!$A$1:$A$49,0),MATCH('Order-Worksheet'!L$1,products!$A$1:$G$1,0))</f>
        <v>36.454999999999998</v>
      </c>
      <c r="M45" s="7">
        <f t="shared" si="0"/>
        <v>72.91</v>
      </c>
      <c r="N45" t="str">
        <f t="shared" si="1"/>
        <v>Liberica</v>
      </c>
      <c r="O45" t="str">
        <f t="shared" si="2"/>
        <v>Light</v>
      </c>
      <c r="P45" t="str">
        <f>VLOOKUP(Orders_Table[[#This Row],[Customer ID]],customers!$A$1:$I$1001,9,FALSE)</f>
        <v>No</v>
      </c>
    </row>
    <row r="46" spans="1:16" x14ac:dyDescent="0.25">
      <c r="A46" s="2" t="s">
        <v>738</v>
      </c>
      <c r="B46" s="4">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INDEX(products!$A$1:$G$49,MATCH('Order-Worksheet'!$D46,products!$A$1:$A$49,0),MATCH('Order-Worksheet'!I$1,products!$A$1:$G$1,0))</f>
        <v>Exc</v>
      </c>
      <c r="J46" t="str">
        <f>INDEX(products!$A$1:$G$49,MATCH('Order-Worksheet'!$D46,products!$A$1:$A$49,0),MATCH('Order-Worksheet'!J$1,products!$A$1:$G$1,0))</f>
        <v>M</v>
      </c>
      <c r="K46" s="5">
        <f>INDEX(products!$A$1:$G$49,MATCH('Order-Worksheet'!$D46,products!$A$1:$A$49,0),MATCH('Order-Worksheet'!K$1,products!$A$1:$G$1,0))</f>
        <v>0.5</v>
      </c>
      <c r="L46" s="7">
        <f>INDEX(products!$A$1:$G$49,MATCH('Order-Worksheet'!$D46,products!$A$1:$A$49,0),MATCH('Order-Worksheet'!L$1,products!$A$1:$G$1,0))</f>
        <v>8.25</v>
      </c>
      <c r="M46" s="7">
        <f t="shared" si="0"/>
        <v>16.5</v>
      </c>
      <c r="N46" t="str">
        <f t="shared" si="1"/>
        <v>Excelsa</v>
      </c>
      <c r="O46" t="str">
        <f t="shared" si="2"/>
        <v>Medium</v>
      </c>
      <c r="P46" t="str">
        <f>VLOOKUP(Orders_Table[[#This Row],[Customer ID]],customers!$A$1:$I$1001,9,FALSE)</f>
        <v>Yes</v>
      </c>
    </row>
    <row r="47" spans="1:16" x14ac:dyDescent="0.25">
      <c r="A47" s="2" t="s">
        <v>744</v>
      </c>
      <c r="B47" s="4">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INDEX(products!$A$1:$G$49,MATCH('Order-Worksheet'!$D47,products!$A$1:$A$49,0),MATCH('Order-Worksheet'!I$1,products!$A$1:$G$1,0))</f>
        <v>Lib</v>
      </c>
      <c r="J47" t="str">
        <f>INDEX(products!$A$1:$G$49,MATCH('Order-Worksheet'!$D47,products!$A$1:$A$49,0),MATCH('Order-Worksheet'!J$1,products!$A$1:$G$1,0))</f>
        <v>D</v>
      </c>
      <c r="K47" s="5">
        <f>INDEX(products!$A$1:$G$49,MATCH('Order-Worksheet'!$D47,products!$A$1:$A$49,0),MATCH('Order-Worksheet'!K$1,products!$A$1:$G$1,0))</f>
        <v>2.5</v>
      </c>
      <c r="L47" s="7">
        <f>INDEX(products!$A$1:$G$49,MATCH('Order-Worksheet'!$D47,products!$A$1:$A$49,0),MATCH('Order-Worksheet'!L$1,products!$A$1:$G$1,0))</f>
        <v>29.784999999999997</v>
      </c>
      <c r="M47" s="7">
        <f t="shared" si="0"/>
        <v>178.70999999999998</v>
      </c>
      <c r="N47" t="str">
        <f t="shared" si="1"/>
        <v>Liberica</v>
      </c>
      <c r="O47" t="str">
        <f t="shared" si="2"/>
        <v>Dark</v>
      </c>
      <c r="P47" t="str">
        <f>VLOOKUP(Orders_Table[[#This Row],[Customer ID]],customers!$A$1:$I$1001,9,FALSE)</f>
        <v>No</v>
      </c>
    </row>
    <row r="48" spans="1:16" x14ac:dyDescent="0.25">
      <c r="A48" s="2" t="s">
        <v>750</v>
      </c>
      <c r="B48" s="4">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INDEX(products!$A$1:$G$49,MATCH('Order-Worksheet'!$D48,products!$A$1:$A$49,0),MATCH('Order-Worksheet'!I$1,products!$A$1:$G$1,0))</f>
        <v>Exc</v>
      </c>
      <c r="J48" t="str">
        <f>INDEX(products!$A$1:$G$49,MATCH('Order-Worksheet'!$D48,products!$A$1:$A$49,0),MATCH('Order-Worksheet'!J$1,products!$A$1:$G$1,0))</f>
        <v>M</v>
      </c>
      <c r="K48" s="5">
        <f>INDEX(products!$A$1:$G$49,MATCH('Order-Worksheet'!$D48,products!$A$1:$A$49,0),MATCH('Order-Worksheet'!K$1,products!$A$1:$G$1,0))</f>
        <v>2.5</v>
      </c>
      <c r="L48" s="7">
        <f>INDEX(products!$A$1:$G$49,MATCH('Order-Worksheet'!$D48,products!$A$1:$A$49,0),MATCH('Order-Worksheet'!L$1,products!$A$1:$G$1,0))</f>
        <v>31.624999999999996</v>
      </c>
      <c r="M48" s="7">
        <f t="shared" si="0"/>
        <v>63.249999999999993</v>
      </c>
      <c r="N48" t="str">
        <f t="shared" si="1"/>
        <v>Excelsa</v>
      </c>
      <c r="O48" t="str">
        <f t="shared" si="2"/>
        <v>Medium</v>
      </c>
      <c r="P48" t="str">
        <f>VLOOKUP(Orders_Table[[#This Row],[Customer ID]],customers!$A$1:$I$1001,9,FALSE)</f>
        <v>Yes</v>
      </c>
    </row>
    <row r="49" spans="1:16" x14ac:dyDescent="0.25">
      <c r="A49" s="2" t="s">
        <v>755</v>
      </c>
      <c r="B49" s="4">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INDEX(products!$A$1:$G$49,MATCH('Order-Worksheet'!$D49,products!$A$1:$A$49,0),MATCH('Order-Worksheet'!I$1,products!$A$1:$G$1,0))</f>
        <v>Ara</v>
      </c>
      <c r="J49" t="str">
        <f>INDEX(products!$A$1:$G$49,MATCH('Order-Worksheet'!$D49,products!$A$1:$A$49,0),MATCH('Order-Worksheet'!J$1,products!$A$1:$G$1,0))</f>
        <v>L</v>
      </c>
      <c r="K49" s="5">
        <f>INDEX(products!$A$1:$G$49,MATCH('Order-Worksheet'!$D49,products!$A$1:$A$49,0),MATCH('Order-Worksheet'!K$1,products!$A$1:$G$1,0))</f>
        <v>0.2</v>
      </c>
      <c r="L49" s="7">
        <f>INDEX(products!$A$1:$G$49,MATCH('Order-Worksheet'!$D49,products!$A$1:$A$49,0),MATCH('Order-Worksheet'!L$1,products!$A$1:$G$1,0))</f>
        <v>3.8849999999999998</v>
      </c>
      <c r="M49" s="7">
        <f t="shared" si="0"/>
        <v>7.77</v>
      </c>
      <c r="N49" t="str">
        <f t="shared" si="1"/>
        <v>Arabica</v>
      </c>
      <c r="O49" t="str">
        <f t="shared" si="2"/>
        <v>Light</v>
      </c>
      <c r="P49" t="str">
        <f>VLOOKUP(Orders_Table[[#This Row],[Customer ID]],customers!$A$1:$I$1001,9,FALSE)</f>
        <v>Yes</v>
      </c>
    </row>
    <row r="50" spans="1:16" x14ac:dyDescent="0.25">
      <c r="A50" s="2" t="s">
        <v>761</v>
      </c>
      <c r="B50" s="4">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INDEX(products!$A$1:$G$49,MATCH('Order-Worksheet'!$D50,products!$A$1:$A$49,0),MATCH('Order-Worksheet'!I$1,products!$A$1:$G$1,0))</f>
        <v>Ara</v>
      </c>
      <c r="J50" t="str">
        <f>INDEX(products!$A$1:$G$49,MATCH('Order-Worksheet'!$D50,products!$A$1:$A$49,0),MATCH('Order-Worksheet'!J$1,products!$A$1:$G$1,0))</f>
        <v>D</v>
      </c>
      <c r="K50" s="5">
        <f>INDEX(products!$A$1:$G$49,MATCH('Order-Worksheet'!$D50,products!$A$1:$A$49,0),MATCH('Order-Worksheet'!K$1,products!$A$1:$G$1,0))</f>
        <v>2.5</v>
      </c>
      <c r="L50" s="7">
        <f>INDEX(products!$A$1:$G$49,MATCH('Order-Worksheet'!$D50,products!$A$1:$A$49,0),MATCH('Order-Worksheet'!L$1,products!$A$1:$G$1,0))</f>
        <v>22.884999999999998</v>
      </c>
      <c r="M50" s="7">
        <f t="shared" si="0"/>
        <v>91.539999999999992</v>
      </c>
      <c r="N50" t="str">
        <f t="shared" si="1"/>
        <v>Arabica</v>
      </c>
      <c r="O50" t="str">
        <f t="shared" si="2"/>
        <v>Dark</v>
      </c>
      <c r="P50" t="str">
        <f>VLOOKUP(Orders_Table[[#This Row],[Customer ID]],customers!$A$1:$I$1001,9,FALSE)</f>
        <v>No</v>
      </c>
    </row>
    <row r="51" spans="1:16" x14ac:dyDescent="0.25">
      <c r="A51" s="2" t="s">
        <v>766</v>
      </c>
      <c r="B51" s="4">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INDEX(products!$A$1:$G$49,MATCH('Order-Worksheet'!$D51,products!$A$1:$A$49,0),MATCH('Order-Worksheet'!I$1,products!$A$1:$G$1,0))</f>
        <v>Ara</v>
      </c>
      <c r="J51" t="str">
        <f>INDEX(products!$A$1:$G$49,MATCH('Order-Worksheet'!$D51,products!$A$1:$A$49,0),MATCH('Order-Worksheet'!J$1,products!$A$1:$G$1,0))</f>
        <v>L</v>
      </c>
      <c r="K51" s="5">
        <f>INDEX(products!$A$1:$G$49,MATCH('Order-Worksheet'!$D51,products!$A$1:$A$49,0),MATCH('Order-Worksheet'!K$1,products!$A$1:$G$1,0))</f>
        <v>1</v>
      </c>
      <c r="L51" s="7">
        <f>INDEX(products!$A$1:$G$49,MATCH('Order-Worksheet'!$D51,products!$A$1:$A$49,0),MATCH('Order-Worksheet'!L$1,products!$A$1:$G$1,0))</f>
        <v>12.95</v>
      </c>
      <c r="M51" s="7">
        <f t="shared" si="0"/>
        <v>38.849999999999994</v>
      </c>
      <c r="N51" t="str">
        <f t="shared" si="1"/>
        <v>Arabica</v>
      </c>
      <c r="O51" t="str">
        <f t="shared" si="2"/>
        <v>Light</v>
      </c>
      <c r="P51" t="str">
        <f>VLOOKUP(Orders_Table[[#This Row],[Customer ID]],customers!$A$1:$I$1001,9,FALSE)</f>
        <v>No</v>
      </c>
    </row>
    <row r="52" spans="1:16" x14ac:dyDescent="0.25">
      <c r="A52" s="2" t="s">
        <v>772</v>
      </c>
      <c r="B52" s="4">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INDEX(products!$A$1:$G$49,MATCH('Order-Worksheet'!$D52,products!$A$1:$A$49,0),MATCH('Order-Worksheet'!I$1,products!$A$1:$G$1,0))</f>
        <v>Lib</v>
      </c>
      <c r="J52" t="str">
        <f>INDEX(products!$A$1:$G$49,MATCH('Order-Worksheet'!$D52,products!$A$1:$A$49,0),MATCH('Order-Worksheet'!J$1,products!$A$1:$G$1,0))</f>
        <v>D</v>
      </c>
      <c r="K52" s="5">
        <f>INDEX(products!$A$1:$G$49,MATCH('Order-Worksheet'!$D52,products!$A$1:$A$49,0),MATCH('Order-Worksheet'!K$1,products!$A$1:$G$1,0))</f>
        <v>0.5</v>
      </c>
      <c r="L52" s="7">
        <f>INDEX(products!$A$1:$G$49,MATCH('Order-Worksheet'!$D52,products!$A$1:$A$49,0),MATCH('Order-Worksheet'!L$1,products!$A$1:$G$1,0))</f>
        <v>7.77</v>
      </c>
      <c r="M52" s="7">
        <f t="shared" si="0"/>
        <v>15.54</v>
      </c>
      <c r="N52" t="str">
        <f t="shared" si="1"/>
        <v>Liberica</v>
      </c>
      <c r="O52" t="str">
        <f t="shared" si="2"/>
        <v>Dark</v>
      </c>
      <c r="P52" t="str">
        <f>VLOOKUP(Orders_Table[[#This Row],[Customer ID]],customers!$A$1:$I$1001,9,FALSE)</f>
        <v>No</v>
      </c>
    </row>
    <row r="53" spans="1:16" x14ac:dyDescent="0.25">
      <c r="A53" s="2" t="s">
        <v>778</v>
      </c>
      <c r="B53" s="4">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INDEX(products!$A$1:$G$49,MATCH('Order-Worksheet'!$D53,products!$A$1:$A$49,0),MATCH('Order-Worksheet'!I$1,products!$A$1:$G$1,0))</f>
        <v>Lib</v>
      </c>
      <c r="J53" t="str">
        <f>INDEX(products!$A$1:$G$49,MATCH('Order-Worksheet'!$D53,products!$A$1:$A$49,0),MATCH('Order-Worksheet'!J$1,products!$A$1:$G$1,0))</f>
        <v>L</v>
      </c>
      <c r="K53" s="5">
        <f>INDEX(products!$A$1:$G$49,MATCH('Order-Worksheet'!$D53,products!$A$1:$A$49,0),MATCH('Order-Worksheet'!K$1,products!$A$1:$G$1,0))</f>
        <v>2.5</v>
      </c>
      <c r="L53" s="7">
        <f>INDEX(products!$A$1:$G$49,MATCH('Order-Worksheet'!$D53,products!$A$1:$A$49,0),MATCH('Order-Worksheet'!L$1,products!$A$1:$G$1,0))</f>
        <v>36.454999999999998</v>
      </c>
      <c r="M53" s="7">
        <f t="shared" si="0"/>
        <v>145.82</v>
      </c>
      <c r="N53" t="str">
        <f t="shared" si="1"/>
        <v>Liberica</v>
      </c>
      <c r="O53" t="str">
        <f t="shared" si="2"/>
        <v>Light</v>
      </c>
      <c r="P53" t="str">
        <f>VLOOKUP(Orders_Table[[#This Row],[Customer ID]],customers!$A$1:$I$1001,9,FALSE)</f>
        <v>Yes</v>
      </c>
    </row>
    <row r="54" spans="1:16" x14ac:dyDescent="0.25">
      <c r="A54" s="2" t="s">
        <v>784</v>
      </c>
      <c r="B54" s="4">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INDEX(products!$A$1:$G$49,MATCH('Order-Worksheet'!$D54,products!$A$1:$A$49,0),MATCH('Order-Worksheet'!I$1,products!$A$1:$G$1,0))</f>
        <v>Rob</v>
      </c>
      <c r="J54" t="str">
        <f>INDEX(products!$A$1:$G$49,MATCH('Order-Worksheet'!$D54,products!$A$1:$A$49,0),MATCH('Order-Worksheet'!J$1,products!$A$1:$G$1,0))</f>
        <v>M</v>
      </c>
      <c r="K54" s="5">
        <f>INDEX(products!$A$1:$G$49,MATCH('Order-Worksheet'!$D54,products!$A$1:$A$49,0),MATCH('Order-Worksheet'!K$1,products!$A$1:$G$1,0))</f>
        <v>0.5</v>
      </c>
      <c r="L54" s="7">
        <f>INDEX(products!$A$1:$G$49,MATCH('Order-Worksheet'!$D54,products!$A$1:$A$49,0),MATCH('Order-Worksheet'!L$1,products!$A$1:$G$1,0))</f>
        <v>5.97</v>
      </c>
      <c r="M54" s="7">
        <f t="shared" si="0"/>
        <v>29.849999999999998</v>
      </c>
      <c r="N54" t="str">
        <f t="shared" si="1"/>
        <v>Robusta</v>
      </c>
      <c r="O54" t="str">
        <f t="shared" si="2"/>
        <v>Medium</v>
      </c>
      <c r="P54" t="str">
        <f>VLOOKUP(Orders_Table[[#This Row],[Customer ID]],customers!$A$1:$I$1001,9,FALSE)</f>
        <v>No</v>
      </c>
    </row>
    <row r="55" spans="1:16" x14ac:dyDescent="0.25">
      <c r="A55" s="2" t="s">
        <v>784</v>
      </c>
      <c r="B55" s="4">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INDEX(products!$A$1:$G$49,MATCH('Order-Worksheet'!$D55,products!$A$1:$A$49,0),MATCH('Order-Worksheet'!I$1,products!$A$1:$G$1,0))</f>
        <v>Lib</v>
      </c>
      <c r="J55" t="str">
        <f>INDEX(products!$A$1:$G$49,MATCH('Order-Worksheet'!$D55,products!$A$1:$A$49,0),MATCH('Order-Worksheet'!J$1,products!$A$1:$G$1,0))</f>
        <v>L</v>
      </c>
      <c r="K55" s="5">
        <f>INDEX(products!$A$1:$G$49,MATCH('Order-Worksheet'!$D55,products!$A$1:$A$49,0),MATCH('Order-Worksheet'!K$1,products!$A$1:$G$1,0))</f>
        <v>2.5</v>
      </c>
      <c r="L55" s="7">
        <f>INDEX(products!$A$1:$G$49,MATCH('Order-Worksheet'!$D55,products!$A$1:$A$49,0),MATCH('Order-Worksheet'!L$1,products!$A$1:$G$1,0))</f>
        <v>36.454999999999998</v>
      </c>
      <c r="M55" s="7">
        <f t="shared" si="0"/>
        <v>72.91</v>
      </c>
      <c r="N55" t="str">
        <f t="shared" si="1"/>
        <v>Liberica</v>
      </c>
      <c r="O55" t="str">
        <f t="shared" si="2"/>
        <v>Light</v>
      </c>
      <c r="P55" t="str">
        <f>VLOOKUP(Orders_Table[[#This Row],[Customer ID]],customers!$A$1:$I$1001,9,FALSE)</f>
        <v>No</v>
      </c>
    </row>
    <row r="56" spans="1:16" x14ac:dyDescent="0.25">
      <c r="A56" s="2" t="s">
        <v>794</v>
      </c>
      <c r="B56" s="4">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INDEX(products!$A$1:$G$49,MATCH('Order-Worksheet'!$D56,products!$A$1:$A$49,0),MATCH('Order-Worksheet'!I$1,products!$A$1:$G$1,0))</f>
        <v>Lib</v>
      </c>
      <c r="J56" t="str">
        <f>INDEX(products!$A$1:$G$49,MATCH('Order-Worksheet'!$D56,products!$A$1:$A$49,0),MATCH('Order-Worksheet'!J$1,products!$A$1:$G$1,0))</f>
        <v>M</v>
      </c>
      <c r="K56" s="5">
        <f>INDEX(products!$A$1:$G$49,MATCH('Order-Worksheet'!$D56,products!$A$1:$A$49,0),MATCH('Order-Worksheet'!K$1,products!$A$1:$G$1,0))</f>
        <v>1</v>
      </c>
      <c r="L56" s="7">
        <f>INDEX(products!$A$1:$G$49,MATCH('Order-Worksheet'!$D56,products!$A$1:$A$49,0),MATCH('Order-Worksheet'!L$1,products!$A$1:$G$1,0))</f>
        <v>14.55</v>
      </c>
      <c r="M56" s="7">
        <f t="shared" si="0"/>
        <v>72.75</v>
      </c>
      <c r="N56" t="str">
        <f t="shared" si="1"/>
        <v>Liberica</v>
      </c>
      <c r="O56" t="str">
        <f t="shared" si="2"/>
        <v>Medium</v>
      </c>
      <c r="P56" t="str">
        <f>VLOOKUP(Orders_Table[[#This Row],[Customer ID]],customers!$A$1:$I$1001,9,FALSE)</f>
        <v>No</v>
      </c>
    </row>
    <row r="57" spans="1:16" x14ac:dyDescent="0.25">
      <c r="A57" s="2" t="s">
        <v>800</v>
      </c>
      <c r="B57" s="4">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INDEX(products!$A$1:$G$49,MATCH('Order-Worksheet'!$D57,products!$A$1:$A$49,0),MATCH('Order-Worksheet'!I$1,products!$A$1:$G$1,0))</f>
        <v>Lib</v>
      </c>
      <c r="J57" t="str">
        <f>INDEX(products!$A$1:$G$49,MATCH('Order-Worksheet'!$D57,products!$A$1:$A$49,0),MATCH('Order-Worksheet'!J$1,products!$A$1:$G$1,0))</f>
        <v>L</v>
      </c>
      <c r="K57" s="5">
        <f>INDEX(products!$A$1:$G$49,MATCH('Order-Worksheet'!$D57,products!$A$1:$A$49,0),MATCH('Order-Worksheet'!K$1,products!$A$1:$G$1,0))</f>
        <v>1</v>
      </c>
      <c r="L57" s="7">
        <f>INDEX(products!$A$1:$G$49,MATCH('Order-Worksheet'!$D57,products!$A$1:$A$49,0),MATCH('Order-Worksheet'!L$1,products!$A$1:$G$1,0))</f>
        <v>15.85</v>
      </c>
      <c r="M57" s="7">
        <f t="shared" si="0"/>
        <v>47.55</v>
      </c>
      <c r="N57" t="str">
        <f t="shared" si="1"/>
        <v>Liberica</v>
      </c>
      <c r="O57" t="str">
        <f t="shared" si="2"/>
        <v>Light</v>
      </c>
      <c r="P57" t="str">
        <f>VLOOKUP(Orders_Table[[#This Row],[Customer ID]],customers!$A$1:$I$1001,9,FALSE)</f>
        <v>No</v>
      </c>
    </row>
    <row r="58" spans="1:16" x14ac:dyDescent="0.25">
      <c r="A58" s="2" t="s">
        <v>805</v>
      </c>
      <c r="B58" s="4">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INDEX(products!$A$1:$G$49,MATCH('Order-Worksheet'!$D58,products!$A$1:$A$49,0),MATCH('Order-Worksheet'!I$1,products!$A$1:$G$1,0))</f>
        <v>Exc</v>
      </c>
      <c r="J58" t="str">
        <f>INDEX(products!$A$1:$G$49,MATCH('Order-Worksheet'!$D58,products!$A$1:$A$49,0),MATCH('Order-Worksheet'!J$1,products!$A$1:$G$1,0))</f>
        <v>D</v>
      </c>
      <c r="K58" s="5">
        <f>INDEX(products!$A$1:$G$49,MATCH('Order-Worksheet'!$D58,products!$A$1:$A$49,0),MATCH('Order-Worksheet'!K$1,products!$A$1:$G$1,0))</f>
        <v>0.2</v>
      </c>
      <c r="L58" s="7">
        <f>INDEX(products!$A$1:$G$49,MATCH('Order-Worksheet'!$D58,products!$A$1:$A$49,0),MATCH('Order-Worksheet'!L$1,products!$A$1:$G$1,0))</f>
        <v>3.645</v>
      </c>
      <c r="M58" s="7">
        <f t="shared" si="0"/>
        <v>10.935</v>
      </c>
      <c r="N58" t="str">
        <f t="shared" si="1"/>
        <v>Excelsa</v>
      </c>
      <c r="O58" t="str">
        <f t="shared" si="2"/>
        <v>Dark</v>
      </c>
      <c r="P58" t="str">
        <f>VLOOKUP(Orders_Table[[#This Row],[Customer ID]],customers!$A$1:$I$1001,9,FALSE)</f>
        <v>Yes</v>
      </c>
    </row>
    <row r="59" spans="1:16" x14ac:dyDescent="0.25">
      <c r="A59" s="2" t="s">
        <v>811</v>
      </c>
      <c r="B59" s="4">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INDEX(products!$A$1:$G$49,MATCH('Order-Worksheet'!$D59,products!$A$1:$A$49,0),MATCH('Order-Worksheet'!I$1,products!$A$1:$G$1,0))</f>
        <v>Exc</v>
      </c>
      <c r="J59" t="str">
        <f>INDEX(products!$A$1:$G$49,MATCH('Order-Worksheet'!$D59,products!$A$1:$A$49,0),MATCH('Order-Worksheet'!J$1,products!$A$1:$G$1,0))</f>
        <v>L</v>
      </c>
      <c r="K59" s="5">
        <f>INDEX(products!$A$1:$G$49,MATCH('Order-Worksheet'!$D59,products!$A$1:$A$49,0),MATCH('Order-Worksheet'!K$1,products!$A$1:$G$1,0))</f>
        <v>1</v>
      </c>
      <c r="L59" s="7">
        <f>INDEX(products!$A$1:$G$49,MATCH('Order-Worksheet'!$D59,products!$A$1:$A$49,0),MATCH('Order-Worksheet'!L$1,products!$A$1:$G$1,0))</f>
        <v>14.85</v>
      </c>
      <c r="M59" s="7">
        <f t="shared" si="0"/>
        <v>59.4</v>
      </c>
      <c r="N59" t="str">
        <f t="shared" si="1"/>
        <v>Excelsa</v>
      </c>
      <c r="O59" t="str">
        <f t="shared" si="2"/>
        <v>Light</v>
      </c>
      <c r="P59" t="str">
        <f>VLOOKUP(Orders_Table[[#This Row],[Customer ID]],customers!$A$1:$I$1001,9,FALSE)</f>
        <v>No</v>
      </c>
    </row>
    <row r="60" spans="1:16" x14ac:dyDescent="0.25">
      <c r="A60" s="2" t="s">
        <v>817</v>
      </c>
      <c r="B60" s="4">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INDEX(products!$A$1:$G$49,MATCH('Order-Worksheet'!$D60,products!$A$1:$A$49,0),MATCH('Order-Worksheet'!I$1,products!$A$1:$G$1,0))</f>
        <v>Lib</v>
      </c>
      <c r="J60" t="str">
        <f>INDEX(products!$A$1:$G$49,MATCH('Order-Worksheet'!$D60,products!$A$1:$A$49,0),MATCH('Order-Worksheet'!J$1,products!$A$1:$G$1,0))</f>
        <v>D</v>
      </c>
      <c r="K60" s="5">
        <f>INDEX(products!$A$1:$G$49,MATCH('Order-Worksheet'!$D60,products!$A$1:$A$49,0),MATCH('Order-Worksheet'!K$1,products!$A$1:$G$1,0))</f>
        <v>2.5</v>
      </c>
      <c r="L60" s="7">
        <f>INDEX(products!$A$1:$G$49,MATCH('Order-Worksheet'!$D60,products!$A$1:$A$49,0),MATCH('Order-Worksheet'!L$1,products!$A$1:$G$1,0))</f>
        <v>29.784999999999997</v>
      </c>
      <c r="M60" s="7">
        <f t="shared" si="0"/>
        <v>89.35499999999999</v>
      </c>
      <c r="N60" t="str">
        <f t="shared" si="1"/>
        <v>Liberica</v>
      </c>
      <c r="O60" t="str">
        <f t="shared" si="2"/>
        <v>Dark</v>
      </c>
      <c r="P60" t="str">
        <f>VLOOKUP(Orders_Table[[#This Row],[Customer ID]],customers!$A$1:$I$1001,9,FALSE)</f>
        <v>Yes</v>
      </c>
    </row>
    <row r="61" spans="1:16" x14ac:dyDescent="0.25">
      <c r="A61" s="2" t="s">
        <v>822</v>
      </c>
      <c r="B61" s="4">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INDEX(products!$A$1:$G$49,MATCH('Order-Worksheet'!$D61,products!$A$1:$A$49,0),MATCH('Order-Worksheet'!I$1,products!$A$1:$G$1,0))</f>
        <v>Lib</v>
      </c>
      <c r="J61" t="str">
        <f>INDEX(products!$A$1:$G$49,MATCH('Order-Worksheet'!$D61,products!$A$1:$A$49,0),MATCH('Order-Worksheet'!J$1,products!$A$1:$G$1,0))</f>
        <v>M</v>
      </c>
      <c r="K61" s="5">
        <f>INDEX(products!$A$1:$G$49,MATCH('Order-Worksheet'!$D61,products!$A$1:$A$49,0),MATCH('Order-Worksheet'!K$1,products!$A$1:$G$1,0))</f>
        <v>0.5</v>
      </c>
      <c r="L61" s="7">
        <f>INDEX(products!$A$1:$G$49,MATCH('Order-Worksheet'!$D61,products!$A$1:$A$49,0),MATCH('Order-Worksheet'!L$1,products!$A$1:$G$1,0))</f>
        <v>8.73</v>
      </c>
      <c r="M61" s="7">
        <f t="shared" si="0"/>
        <v>26.19</v>
      </c>
      <c r="N61" t="str">
        <f t="shared" si="1"/>
        <v>Liberica</v>
      </c>
      <c r="O61" t="str">
        <f t="shared" si="2"/>
        <v>Medium</v>
      </c>
      <c r="P61" t="str">
        <f>VLOOKUP(Orders_Table[[#This Row],[Customer ID]],customers!$A$1:$I$1001,9,FALSE)</f>
        <v>Yes</v>
      </c>
    </row>
    <row r="62" spans="1:16" x14ac:dyDescent="0.25">
      <c r="A62" s="2" t="s">
        <v>827</v>
      </c>
      <c r="B62" s="4">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INDEX(products!$A$1:$G$49,MATCH('Order-Worksheet'!$D62,products!$A$1:$A$49,0),MATCH('Order-Worksheet'!I$1,products!$A$1:$G$1,0))</f>
        <v>Ara</v>
      </c>
      <c r="J62" t="str">
        <f>INDEX(products!$A$1:$G$49,MATCH('Order-Worksheet'!$D62,products!$A$1:$A$49,0),MATCH('Order-Worksheet'!J$1,products!$A$1:$G$1,0))</f>
        <v>D</v>
      </c>
      <c r="K62" s="5">
        <f>INDEX(products!$A$1:$G$49,MATCH('Order-Worksheet'!$D62,products!$A$1:$A$49,0),MATCH('Order-Worksheet'!K$1,products!$A$1:$G$1,0))</f>
        <v>2.5</v>
      </c>
      <c r="L62" s="7">
        <f>INDEX(products!$A$1:$G$49,MATCH('Order-Worksheet'!$D62,products!$A$1:$A$49,0),MATCH('Order-Worksheet'!L$1,products!$A$1:$G$1,0))</f>
        <v>22.884999999999998</v>
      </c>
      <c r="M62" s="7">
        <f t="shared" si="0"/>
        <v>114.42499999999998</v>
      </c>
      <c r="N62" t="str">
        <f t="shared" si="1"/>
        <v>Arabica</v>
      </c>
      <c r="O62" t="str">
        <f t="shared" si="2"/>
        <v>Dark</v>
      </c>
      <c r="P62" t="str">
        <f>VLOOKUP(Orders_Table[[#This Row],[Customer ID]],customers!$A$1:$I$1001,9,FALSE)</f>
        <v>No</v>
      </c>
    </row>
    <row r="63" spans="1:16" x14ac:dyDescent="0.25">
      <c r="A63" s="2" t="s">
        <v>833</v>
      </c>
      <c r="B63" s="4">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INDEX(products!$A$1:$G$49,MATCH('Order-Worksheet'!$D63,products!$A$1:$A$49,0),MATCH('Order-Worksheet'!I$1,products!$A$1:$G$1,0))</f>
        <v>Rob</v>
      </c>
      <c r="J63" t="str">
        <f>INDEX(products!$A$1:$G$49,MATCH('Order-Worksheet'!$D63,products!$A$1:$A$49,0),MATCH('Order-Worksheet'!J$1,products!$A$1:$G$1,0))</f>
        <v>D</v>
      </c>
      <c r="K63" s="5">
        <f>INDEX(products!$A$1:$G$49,MATCH('Order-Worksheet'!$D63,products!$A$1:$A$49,0),MATCH('Order-Worksheet'!K$1,products!$A$1:$G$1,0))</f>
        <v>0.5</v>
      </c>
      <c r="L63" s="7">
        <f>INDEX(products!$A$1:$G$49,MATCH('Order-Worksheet'!$D63,products!$A$1:$A$49,0),MATCH('Order-Worksheet'!L$1,products!$A$1:$G$1,0))</f>
        <v>5.3699999999999992</v>
      </c>
      <c r="M63" s="7">
        <f t="shared" si="0"/>
        <v>26.849999999999994</v>
      </c>
      <c r="N63" t="str">
        <f t="shared" si="1"/>
        <v>Robusta</v>
      </c>
      <c r="O63" t="str">
        <f t="shared" si="2"/>
        <v>Dark</v>
      </c>
      <c r="P63" t="str">
        <f>VLOOKUP(Orders_Table[[#This Row],[Customer ID]],customers!$A$1:$I$1001,9,FALSE)</f>
        <v>Yes</v>
      </c>
    </row>
    <row r="64" spans="1:16" x14ac:dyDescent="0.25">
      <c r="A64" s="2" t="s">
        <v>838</v>
      </c>
      <c r="B64" s="4">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INDEX(products!$A$1:$G$49,MATCH('Order-Worksheet'!$D64,products!$A$1:$A$49,0),MATCH('Order-Worksheet'!I$1,products!$A$1:$G$1,0))</f>
        <v>Lib</v>
      </c>
      <c r="J64" t="str">
        <f>INDEX(products!$A$1:$G$49,MATCH('Order-Worksheet'!$D64,products!$A$1:$A$49,0),MATCH('Order-Worksheet'!J$1,products!$A$1:$G$1,0))</f>
        <v>L</v>
      </c>
      <c r="K64" s="5">
        <f>INDEX(products!$A$1:$G$49,MATCH('Order-Worksheet'!$D64,products!$A$1:$A$49,0),MATCH('Order-Worksheet'!K$1,products!$A$1:$G$1,0))</f>
        <v>0.2</v>
      </c>
      <c r="L64" s="7">
        <f>INDEX(products!$A$1:$G$49,MATCH('Order-Worksheet'!$D64,products!$A$1:$A$49,0),MATCH('Order-Worksheet'!L$1,products!$A$1:$G$1,0))</f>
        <v>4.7549999999999999</v>
      </c>
      <c r="M64" s="7">
        <f t="shared" si="0"/>
        <v>23.774999999999999</v>
      </c>
      <c r="N64" t="str">
        <f t="shared" si="1"/>
        <v>Liberica</v>
      </c>
      <c r="O64" t="str">
        <f t="shared" si="2"/>
        <v>Light</v>
      </c>
      <c r="P64" t="str">
        <f>VLOOKUP(Orders_Table[[#This Row],[Customer ID]],customers!$A$1:$I$1001,9,FALSE)</f>
        <v>Yes</v>
      </c>
    </row>
    <row r="65" spans="1:16" x14ac:dyDescent="0.25">
      <c r="A65" s="2" t="s">
        <v>843</v>
      </c>
      <c r="B65" s="4">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INDEX(products!$A$1:$G$49,MATCH('Order-Worksheet'!$D65,products!$A$1:$A$49,0),MATCH('Order-Worksheet'!I$1,products!$A$1:$G$1,0))</f>
        <v>Ara</v>
      </c>
      <c r="J65" t="str">
        <f>INDEX(products!$A$1:$G$49,MATCH('Order-Worksheet'!$D65,products!$A$1:$A$49,0),MATCH('Order-Worksheet'!J$1,products!$A$1:$G$1,0))</f>
        <v>M</v>
      </c>
      <c r="K65" s="5">
        <f>INDEX(products!$A$1:$G$49,MATCH('Order-Worksheet'!$D65,products!$A$1:$A$49,0),MATCH('Order-Worksheet'!K$1,products!$A$1:$G$1,0))</f>
        <v>0.5</v>
      </c>
      <c r="L65" s="7">
        <f>INDEX(products!$A$1:$G$49,MATCH('Order-Worksheet'!$D65,products!$A$1:$A$49,0),MATCH('Order-Worksheet'!L$1,products!$A$1:$G$1,0))</f>
        <v>6.75</v>
      </c>
      <c r="M65" s="7">
        <f t="shared" si="0"/>
        <v>6.75</v>
      </c>
      <c r="N65" t="str">
        <f t="shared" si="1"/>
        <v>Arabica</v>
      </c>
      <c r="O65" t="str">
        <f t="shared" si="2"/>
        <v>Medium</v>
      </c>
      <c r="P65" t="str">
        <f>VLOOKUP(Orders_Table[[#This Row],[Customer ID]],customers!$A$1:$I$1001,9,FALSE)</f>
        <v>No</v>
      </c>
    </row>
    <row r="66" spans="1:16" x14ac:dyDescent="0.25">
      <c r="A66" s="2" t="s">
        <v>849</v>
      </c>
      <c r="B66" s="4">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INDEX(products!$A$1:$G$49,MATCH('Order-Worksheet'!$D66,products!$A$1:$A$49,0),MATCH('Order-Worksheet'!I$1,products!$A$1:$G$1,0))</f>
        <v>Rob</v>
      </c>
      <c r="J66" t="str">
        <f>INDEX(products!$A$1:$G$49,MATCH('Order-Worksheet'!$D66,products!$A$1:$A$49,0),MATCH('Order-Worksheet'!J$1,products!$A$1:$G$1,0))</f>
        <v>M</v>
      </c>
      <c r="K66" s="5">
        <f>INDEX(products!$A$1:$G$49,MATCH('Order-Worksheet'!$D66,products!$A$1:$A$49,0),MATCH('Order-Worksheet'!K$1,products!$A$1:$G$1,0))</f>
        <v>0.5</v>
      </c>
      <c r="L66" s="7">
        <f>INDEX(products!$A$1:$G$49,MATCH('Order-Worksheet'!$D66,products!$A$1:$A$49,0),MATCH('Order-Worksheet'!L$1,products!$A$1:$G$1,0))</f>
        <v>5.97</v>
      </c>
      <c r="M66" s="7">
        <f t="shared" si="0"/>
        <v>35.82</v>
      </c>
      <c r="N66" t="str">
        <f t="shared" si="1"/>
        <v>Robusta</v>
      </c>
      <c r="O66" t="str">
        <f t="shared" si="2"/>
        <v>Medium</v>
      </c>
      <c r="P66" t="str">
        <f>VLOOKUP(Orders_Table[[#This Row],[Customer ID]],customers!$A$1:$I$1001,9,FALSE)</f>
        <v>Yes</v>
      </c>
    </row>
    <row r="67" spans="1:16" x14ac:dyDescent="0.25">
      <c r="A67" s="2" t="s">
        <v>854</v>
      </c>
      <c r="B67" s="4">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INDEX(products!$A$1:$G$49,MATCH('Order-Worksheet'!$D67,products!$A$1:$A$49,0),MATCH('Order-Worksheet'!I$1,products!$A$1:$G$1,0))</f>
        <v>Rob</v>
      </c>
      <c r="J67" t="str">
        <f>INDEX(products!$A$1:$G$49,MATCH('Order-Worksheet'!$D67,products!$A$1:$A$49,0),MATCH('Order-Worksheet'!J$1,products!$A$1:$G$1,0))</f>
        <v>D</v>
      </c>
      <c r="K67" s="5">
        <f>INDEX(products!$A$1:$G$49,MATCH('Order-Worksheet'!$D67,products!$A$1:$A$49,0),MATCH('Order-Worksheet'!K$1,products!$A$1:$G$1,0))</f>
        <v>2.5</v>
      </c>
      <c r="L67" s="7">
        <f>INDEX(products!$A$1:$G$49,MATCH('Order-Worksheet'!$D67,products!$A$1:$A$49,0),MATCH('Order-Worksheet'!L$1,products!$A$1:$G$1,0))</f>
        <v>20.584999999999997</v>
      </c>
      <c r="M67" s="7">
        <f t="shared" ref="M67:M130" si="3">L67*E67</f>
        <v>82.339999999999989</v>
      </c>
      <c r="N67" t="str">
        <f t="shared" ref="N67:N130" si="4">IF(I67="Rob", "Robusta", IF(I67="Exc", "Excelsa", IF(I67="Ara", "Arabica",IF(I67="Lib", "Liberica"))))</f>
        <v>Robusta</v>
      </c>
      <c r="O67" t="str">
        <f t="shared" ref="O67:O130" si="5">IF(J67="M","Medium",IF(J67="D","Dark",IF(J67="L", "Light","")))</f>
        <v>Dark</v>
      </c>
      <c r="P67" t="str">
        <f>VLOOKUP(Orders_Table[[#This Row],[Customer ID]],customers!$A$1:$I$1001,9,FALSE)</f>
        <v>Yes</v>
      </c>
    </row>
    <row r="68" spans="1:16" x14ac:dyDescent="0.25">
      <c r="A68" s="2" t="s">
        <v>860</v>
      </c>
      <c r="B68" s="4">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INDEX(products!$A$1:$G$49,MATCH('Order-Worksheet'!$D68,products!$A$1:$A$49,0),MATCH('Order-Worksheet'!I$1,products!$A$1:$G$1,0))</f>
        <v>Rob</v>
      </c>
      <c r="J68" t="str">
        <f>INDEX(products!$A$1:$G$49,MATCH('Order-Worksheet'!$D68,products!$A$1:$A$49,0),MATCH('Order-Worksheet'!J$1,products!$A$1:$G$1,0))</f>
        <v>L</v>
      </c>
      <c r="K68" s="5">
        <f>INDEX(products!$A$1:$G$49,MATCH('Order-Worksheet'!$D68,products!$A$1:$A$49,0),MATCH('Order-Worksheet'!K$1,products!$A$1:$G$1,0))</f>
        <v>0.5</v>
      </c>
      <c r="L68" s="7">
        <f>INDEX(products!$A$1:$G$49,MATCH('Order-Worksheet'!$D68,products!$A$1:$A$49,0),MATCH('Order-Worksheet'!L$1,products!$A$1:$G$1,0))</f>
        <v>7.169999999999999</v>
      </c>
      <c r="M68" s="7">
        <f t="shared" si="3"/>
        <v>7.169999999999999</v>
      </c>
      <c r="N68" t="str">
        <f t="shared" si="4"/>
        <v>Robusta</v>
      </c>
      <c r="O68" t="str">
        <f t="shared" si="5"/>
        <v>Light</v>
      </c>
      <c r="P68" t="str">
        <f>VLOOKUP(Orders_Table[[#This Row],[Customer ID]],customers!$A$1:$I$1001,9,FALSE)</f>
        <v>Yes</v>
      </c>
    </row>
    <row r="69" spans="1:16" x14ac:dyDescent="0.25">
      <c r="A69" s="2" t="s">
        <v>866</v>
      </c>
      <c r="B69" s="4">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INDEX(products!$A$1:$G$49,MATCH('Order-Worksheet'!$D69,products!$A$1:$A$49,0),MATCH('Order-Worksheet'!I$1,products!$A$1:$G$1,0))</f>
        <v>Lib</v>
      </c>
      <c r="J69" t="str">
        <f>INDEX(products!$A$1:$G$49,MATCH('Order-Worksheet'!$D69,products!$A$1:$A$49,0),MATCH('Order-Worksheet'!J$1,products!$A$1:$G$1,0))</f>
        <v>L</v>
      </c>
      <c r="K69" s="5">
        <f>INDEX(products!$A$1:$G$49,MATCH('Order-Worksheet'!$D69,products!$A$1:$A$49,0),MATCH('Order-Worksheet'!K$1,products!$A$1:$G$1,0))</f>
        <v>0.2</v>
      </c>
      <c r="L69" s="7">
        <f>INDEX(products!$A$1:$G$49,MATCH('Order-Worksheet'!$D69,products!$A$1:$A$49,0),MATCH('Order-Worksheet'!L$1,products!$A$1:$G$1,0))</f>
        <v>4.7549999999999999</v>
      </c>
      <c r="M69" s="7">
        <f t="shared" si="3"/>
        <v>9.51</v>
      </c>
      <c r="N69" t="str">
        <f t="shared" si="4"/>
        <v>Liberica</v>
      </c>
      <c r="O69" t="str">
        <f t="shared" si="5"/>
        <v>Light</v>
      </c>
      <c r="P69" t="str">
        <f>VLOOKUP(Orders_Table[[#This Row],[Customer ID]],customers!$A$1:$I$1001,9,FALSE)</f>
        <v>No</v>
      </c>
    </row>
    <row r="70" spans="1:16" x14ac:dyDescent="0.25">
      <c r="A70" s="2" t="s">
        <v>872</v>
      </c>
      <c r="B70" s="4">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INDEX(products!$A$1:$G$49,MATCH('Order-Worksheet'!$D70,products!$A$1:$A$49,0),MATCH('Order-Worksheet'!I$1,products!$A$1:$G$1,0))</f>
        <v>Rob</v>
      </c>
      <c r="J70" t="str">
        <f>INDEX(products!$A$1:$G$49,MATCH('Order-Worksheet'!$D70,products!$A$1:$A$49,0),MATCH('Order-Worksheet'!J$1,products!$A$1:$G$1,0))</f>
        <v>M</v>
      </c>
      <c r="K70" s="5">
        <f>INDEX(products!$A$1:$G$49,MATCH('Order-Worksheet'!$D70,products!$A$1:$A$49,0),MATCH('Order-Worksheet'!K$1,products!$A$1:$G$1,0))</f>
        <v>0.2</v>
      </c>
      <c r="L70" s="7">
        <f>INDEX(products!$A$1:$G$49,MATCH('Order-Worksheet'!$D70,products!$A$1:$A$49,0),MATCH('Order-Worksheet'!L$1,products!$A$1:$G$1,0))</f>
        <v>2.9849999999999999</v>
      </c>
      <c r="M70" s="7">
        <f t="shared" si="3"/>
        <v>2.9849999999999999</v>
      </c>
      <c r="N70" t="str">
        <f t="shared" si="4"/>
        <v>Robusta</v>
      </c>
      <c r="O70" t="str">
        <f t="shared" si="5"/>
        <v>Medium</v>
      </c>
      <c r="P70" t="str">
        <f>VLOOKUP(Orders_Table[[#This Row],[Customer ID]],customers!$A$1:$I$1001,9,FALSE)</f>
        <v>No</v>
      </c>
    </row>
    <row r="71" spans="1:16" x14ac:dyDescent="0.25">
      <c r="A71" s="2" t="s">
        <v>878</v>
      </c>
      <c r="B71" s="4">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INDEX(products!$A$1:$G$49,MATCH('Order-Worksheet'!$D71,products!$A$1:$A$49,0),MATCH('Order-Worksheet'!I$1,products!$A$1:$G$1,0))</f>
        <v>Rob</v>
      </c>
      <c r="J71" t="str">
        <f>INDEX(products!$A$1:$G$49,MATCH('Order-Worksheet'!$D71,products!$A$1:$A$49,0),MATCH('Order-Worksheet'!J$1,products!$A$1:$G$1,0))</f>
        <v>M</v>
      </c>
      <c r="K71" s="5">
        <f>INDEX(products!$A$1:$G$49,MATCH('Order-Worksheet'!$D71,products!$A$1:$A$49,0),MATCH('Order-Worksheet'!K$1,products!$A$1:$G$1,0))</f>
        <v>1</v>
      </c>
      <c r="L71" s="7">
        <f>INDEX(products!$A$1:$G$49,MATCH('Order-Worksheet'!$D71,products!$A$1:$A$49,0),MATCH('Order-Worksheet'!L$1,products!$A$1:$G$1,0))</f>
        <v>9.9499999999999993</v>
      </c>
      <c r="M71" s="7">
        <f t="shared" si="3"/>
        <v>59.699999999999996</v>
      </c>
      <c r="N71" t="str">
        <f t="shared" si="4"/>
        <v>Robusta</v>
      </c>
      <c r="O71" t="str">
        <f t="shared" si="5"/>
        <v>Medium</v>
      </c>
      <c r="P71" t="str">
        <f>VLOOKUP(Orders_Table[[#This Row],[Customer ID]],customers!$A$1:$I$1001,9,FALSE)</f>
        <v>Yes</v>
      </c>
    </row>
    <row r="72" spans="1:16" x14ac:dyDescent="0.25">
      <c r="A72" s="2" t="s">
        <v>885</v>
      </c>
      <c r="B72" s="4">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INDEX(products!$A$1:$G$49,MATCH('Order-Worksheet'!$D72,products!$A$1:$A$49,0),MATCH('Order-Worksheet'!I$1,products!$A$1:$G$1,0))</f>
        <v>Exc</v>
      </c>
      <c r="J72" t="str">
        <f>INDEX(products!$A$1:$G$49,MATCH('Order-Worksheet'!$D72,products!$A$1:$A$49,0),MATCH('Order-Worksheet'!J$1,products!$A$1:$G$1,0))</f>
        <v>L</v>
      </c>
      <c r="K72" s="5">
        <f>INDEX(products!$A$1:$G$49,MATCH('Order-Worksheet'!$D72,products!$A$1:$A$49,0),MATCH('Order-Worksheet'!K$1,products!$A$1:$G$1,0))</f>
        <v>2.5</v>
      </c>
      <c r="L72" s="7">
        <f>INDEX(products!$A$1:$G$49,MATCH('Order-Worksheet'!$D72,products!$A$1:$A$49,0),MATCH('Order-Worksheet'!L$1,products!$A$1:$G$1,0))</f>
        <v>34.154999999999994</v>
      </c>
      <c r="M72" s="7">
        <f t="shared" si="3"/>
        <v>136.61999999999998</v>
      </c>
      <c r="N72" t="str">
        <f t="shared" si="4"/>
        <v>Excelsa</v>
      </c>
      <c r="O72" t="str">
        <f t="shared" si="5"/>
        <v>Light</v>
      </c>
      <c r="P72" t="str">
        <f>VLOOKUP(Orders_Table[[#This Row],[Customer ID]],customers!$A$1:$I$1001,9,FALSE)</f>
        <v>No</v>
      </c>
    </row>
    <row r="73" spans="1:16" x14ac:dyDescent="0.25">
      <c r="A73" s="2" t="s">
        <v>891</v>
      </c>
      <c r="B73" s="4">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INDEX(products!$A$1:$G$49,MATCH('Order-Worksheet'!$D73,products!$A$1:$A$49,0),MATCH('Order-Worksheet'!I$1,products!$A$1:$G$1,0))</f>
        <v>Lib</v>
      </c>
      <c r="J73" t="str">
        <f>INDEX(products!$A$1:$G$49,MATCH('Order-Worksheet'!$D73,products!$A$1:$A$49,0),MATCH('Order-Worksheet'!J$1,products!$A$1:$G$1,0))</f>
        <v>L</v>
      </c>
      <c r="K73" s="5">
        <f>INDEX(products!$A$1:$G$49,MATCH('Order-Worksheet'!$D73,products!$A$1:$A$49,0),MATCH('Order-Worksheet'!K$1,products!$A$1:$G$1,0))</f>
        <v>0.2</v>
      </c>
      <c r="L73" s="7">
        <f>INDEX(products!$A$1:$G$49,MATCH('Order-Worksheet'!$D73,products!$A$1:$A$49,0),MATCH('Order-Worksheet'!L$1,products!$A$1:$G$1,0))</f>
        <v>4.7549999999999999</v>
      </c>
      <c r="M73" s="7">
        <f t="shared" si="3"/>
        <v>9.51</v>
      </c>
      <c r="N73" t="str">
        <f t="shared" si="4"/>
        <v>Liberica</v>
      </c>
      <c r="O73" t="str">
        <f t="shared" si="5"/>
        <v>Light</v>
      </c>
      <c r="P73" t="str">
        <f>VLOOKUP(Orders_Table[[#This Row],[Customer ID]],customers!$A$1:$I$1001,9,FALSE)</f>
        <v>No</v>
      </c>
    </row>
    <row r="74" spans="1:16" x14ac:dyDescent="0.25">
      <c r="A74" s="2" t="s">
        <v>897</v>
      </c>
      <c r="B74" s="4">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INDEX(products!$A$1:$G$49,MATCH('Order-Worksheet'!$D74,products!$A$1:$A$49,0),MATCH('Order-Worksheet'!I$1,products!$A$1:$G$1,0))</f>
        <v>Ara</v>
      </c>
      <c r="J74" t="str">
        <f>INDEX(products!$A$1:$G$49,MATCH('Order-Worksheet'!$D74,products!$A$1:$A$49,0),MATCH('Order-Worksheet'!J$1,products!$A$1:$G$1,0))</f>
        <v>M</v>
      </c>
      <c r="K74" s="5">
        <f>INDEX(products!$A$1:$G$49,MATCH('Order-Worksheet'!$D74,products!$A$1:$A$49,0),MATCH('Order-Worksheet'!K$1,products!$A$1:$G$1,0))</f>
        <v>2.5</v>
      </c>
      <c r="L74" s="7">
        <f>INDEX(products!$A$1:$G$49,MATCH('Order-Worksheet'!$D74,products!$A$1:$A$49,0),MATCH('Order-Worksheet'!L$1,products!$A$1:$G$1,0))</f>
        <v>25.874999999999996</v>
      </c>
      <c r="M74" s="7">
        <f t="shared" si="3"/>
        <v>77.624999999999986</v>
      </c>
      <c r="N74" t="str">
        <f t="shared" si="4"/>
        <v>Arabica</v>
      </c>
      <c r="O74" t="str">
        <f t="shared" si="5"/>
        <v>Medium</v>
      </c>
      <c r="P74" t="str">
        <f>VLOOKUP(Orders_Table[[#This Row],[Customer ID]],customers!$A$1:$I$1001,9,FALSE)</f>
        <v>No</v>
      </c>
    </row>
    <row r="75" spans="1:16" x14ac:dyDescent="0.25">
      <c r="A75" s="2" t="s">
        <v>902</v>
      </c>
      <c r="B75" s="4">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INDEX(products!$A$1:$G$49,MATCH('Order-Worksheet'!$D75,products!$A$1:$A$49,0),MATCH('Order-Worksheet'!I$1,products!$A$1:$G$1,0))</f>
        <v>Lib</v>
      </c>
      <c r="J75" t="str">
        <f>INDEX(products!$A$1:$G$49,MATCH('Order-Worksheet'!$D75,products!$A$1:$A$49,0),MATCH('Order-Worksheet'!J$1,products!$A$1:$G$1,0))</f>
        <v>M</v>
      </c>
      <c r="K75" s="5">
        <f>INDEX(products!$A$1:$G$49,MATCH('Order-Worksheet'!$D75,products!$A$1:$A$49,0),MATCH('Order-Worksheet'!K$1,products!$A$1:$G$1,0))</f>
        <v>0.2</v>
      </c>
      <c r="L75" s="7">
        <f>INDEX(products!$A$1:$G$49,MATCH('Order-Worksheet'!$D75,products!$A$1:$A$49,0),MATCH('Order-Worksheet'!L$1,products!$A$1:$G$1,0))</f>
        <v>4.3650000000000002</v>
      </c>
      <c r="M75" s="7">
        <f t="shared" si="3"/>
        <v>21.825000000000003</v>
      </c>
      <c r="N75" t="str">
        <f t="shared" si="4"/>
        <v>Liberica</v>
      </c>
      <c r="O75" t="str">
        <f t="shared" si="5"/>
        <v>Medium</v>
      </c>
      <c r="P75" t="str">
        <f>VLOOKUP(Orders_Table[[#This Row],[Customer ID]],customers!$A$1:$I$1001,9,FALSE)</f>
        <v>Yes</v>
      </c>
    </row>
    <row r="76" spans="1:16" x14ac:dyDescent="0.25">
      <c r="A76" s="2" t="s">
        <v>907</v>
      </c>
      <c r="B76" s="4">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INDEX(products!$A$1:$G$49,MATCH('Order-Worksheet'!$D76,products!$A$1:$A$49,0),MATCH('Order-Worksheet'!I$1,products!$A$1:$G$1,0))</f>
        <v>Exc</v>
      </c>
      <c r="J76" t="str">
        <f>INDEX(products!$A$1:$G$49,MATCH('Order-Worksheet'!$D76,products!$A$1:$A$49,0),MATCH('Order-Worksheet'!J$1,products!$A$1:$G$1,0))</f>
        <v>L</v>
      </c>
      <c r="K76" s="5">
        <f>INDEX(products!$A$1:$G$49,MATCH('Order-Worksheet'!$D76,products!$A$1:$A$49,0),MATCH('Order-Worksheet'!K$1,products!$A$1:$G$1,0))</f>
        <v>0.5</v>
      </c>
      <c r="L76" s="7">
        <f>INDEX(products!$A$1:$G$49,MATCH('Order-Worksheet'!$D76,products!$A$1:$A$49,0),MATCH('Order-Worksheet'!L$1,products!$A$1:$G$1,0))</f>
        <v>8.91</v>
      </c>
      <c r="M76" s="7">
        <f t="shared" si="3"/>
        <v>17.82</v>
      </c>
      <c r="N76" t="str">
        <f t="shared" si="4"/>
        <v>Excelsa</v>
      </c>
      <c r="O76" t="str">
        <f t="shared" si="5"/>
        <v>Light</v>
      </c>
      <c r="P76" t="str">
        <f>VLOOKUP(Orders_Table[[#This Row],[Customer ID]],customers!$A$1:$I$1001,9,FALSE)</f>
        <v>Yes</v>
      </c>
    </row>
    <row r="77" spans="1:16" x14ac:dyDescent="0.25">
      <c r="A77" s="2" t="s">
        <v>913</v>
      </c>
      <c r="B77" s="4">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INDEX(products!$A$1:$G$49,MATCH('Order-Worksheet'!$D77,products!$A$1:$A$49,0),MATCH('Order-Worksheet'!I$1,products!$A$1:$G$1,0))</f>
        <v>Rob</v>
      </c>
      <c r="J77" t="str">
        <f>INDEX(products!$A$1:$G$49,MATCH('Order-Worksheet'!$D77,products!$A$1:$A$49,0),MATCH('Order-Worksheet'!J$1,products!$A$1:$G$1,0))</f>
        <v>D</v>
      </c>
      <c r="K77" s="5">
        <f>INDEX(products!$A$1:$G$49,MATCH('Order-Worksheet'!$D77,products!$A$1:$A$49,0),MATCH('Order-Worksheet'!K$1,products!$A$1:$G$1,0))</f>
        <v>1</v>
      </c>
      <c r="L77" s="7">
        <f>INDEX(products!$A$1:$G$49,MATCH('Order-Worksheet'!$D77,products!$A$1:$A$49,0),MATCH('Order-Worksheet'!L$1,products!$A$1:$G$1,0))</f>
        <v>8.9499999999999993</v>
      </c>
      <c r="M77" s="7">
        <f t="shared" si="3"/>
        <v>53.699999999999996</v>
      </c>
      <c r="N77" t="str">
        <f t="shared" si="4"/>
        <v>Robusta</v>
      </c>
      <c r="O77" t="str">
        <f t="shared" si="5"/>
        <v>Dark</v>
      </c>
      <c r="P77" t="str">
        <f>VLOOKUP(Orders_Table[[#This Row],[Customer ID]],customers!$A$1:$I$1001,9,FALSE)</f>
        <v>Yes</v>
      </c>
    </row>
    <row r="78" spans="1:16" x14ac:dyDescent="0.25">
      <c r="A78" s="2" t="s">
        <v>919</v>
      </c>
      <c r="B78" s="4">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INDEX(products!$A$1:$G$49,MATCH('Order-Worksheet'!$D78,products!$A$1:$A$49,0),MATCH('Order-Worksheet'!I$1,products!$A$1:$G$1,0))</f>
        <v>Rob</v>
      </c>
      <c r="J78" t="str">
        <f>INDEX(products!$A$1:$G$49,MATCH('Order-Worksheet'!$D78,products!$A$1:$A$49,0),MATCH('Order-Worksheet'!J$1,products!$A$1:$G$1,0))</f>
        <v>L</v>
      </c>
      <c r="K78" s="5">
        <f>INDEX(products!$A$1:$G$49,MATCH('Order-Worksheet'!$D78,products!$A$1:$A$49,0),MATCH('Order-Worksheet'!K$1,products!$A$1:$G$1,0))</f>
        <v>0.2</v>
      </c>
      <c r="L78" s="7">
        <f>INDEX(products!$A$1:$G$49,MATCH('Order-Worksheet'!$D78,products!$A$1:$A$49,0),MATCH('Order-Worksheet'!L$1,products!$A$1:$G$1,0))</f>
        <v>3.5849999999999995</v>
      </c>
      <c r="M78" s="7">
        <f t="shared" si="3"/>
        <v>3.5849999999999995</v>
      </c>
      <c r="N78" t="str">
        <f t="shared" si="4"/>
        <v>Robusta</v>
      </c>
      <c r="O78" t="str">
        <f t="shared" si="5"/>
        <v>Light</v>
      </c>
      <c r="P78" t="str">
        <f>VLOOKUP(Orders_Table[[#This Row],[Customer ID]],customers!$A$1:$I$1001,9,FALSE)</f>
        <v>Yes</v>
      </c>
    </row>
    <row r="79" spans="1:16" x14ac:dyDescent="0.25">
      <c r="A79" s="2" t="s">
        <v>924</v>
      </c>
      <c r="B79" s="4">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INDEX(products!$A$1:$G$49,MATCH('Order-Worksheet'!$D79,products!$A$1:$A$49,0),MATCH('Order-Worksheet'!I$1,products!$A$1:$G$1,0))</f>
        <v>Exc</v>
      </c>
      <c r="J79" t="str">
        <f>INDEX(products!$A$1:$G$49,MATCH('Order-Worksheet'!$D79,products!$A$1:$A$49,0),MATCH('Order-Worksheet'!J$1,products!$A$1:$G$1,0))</f>
        <v>D</v>
      </c>
      <c r="K79" s="5">
        <f>INDEX(products!$A$1:$G$49,MATCH('Order-Worksheet'!$D79,products!$A$1:$A$49,0),MATCH('Order-Worksheet'!K$1,products!$A$1:$G$1,0))</f>
        <v>0.2</v>
      </c>
      <c r="L79" s="7">
        <f>INDEX(products!$A$1:$G$49,MATCH('Order-Worksheet'!$D79,products!$A$1:$A$49,0),MATCH('Order-Worksheet'!L$1,products!$A$1:$G$1,0))</f>
        <v>3.645</v>
      </c>
      <c r="M79" s="7">
        <f t="shared" si="3"/>
        <v>7.29</v>
      </c>
      <c r="N79" t="str">
        <f t="shared" si="4"/>
        <v>Excelsa</v>
      </c>
      <c r="O79" t="str">
        <f t="shared" si="5"/>
        <v>Dark</v>
      </c>
      <c r="P79" t="str">
        <f>VLOOKUP(Orders_Table[[#This Row],[Customer ID]],customers!$A$1:$I$1001,9,FALSE)</f>
        <v>No</v>
      </c>
    </row>
    <row r="80" spans="1:16" x14ac:dyDescent="0.25">
      <c r="A80" s="2" t="s">
        <v>930</v>
      </c>
      <c r="B80" s="4">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INDEX(products!$A$1:$G$49,MATCH('Order-Worksheet'!$D80,products!$A$1:$A$49,0),MATCH('Order-Worksheet'!I$1,products!$A$1:$G$1,0))</f>
        <v>Ara</v>
      </c>
      <c r="J80" t="str">
        <f>INDEX(products!$A$1:$G$49,MATCH('Order-Worksheet'!$D80,products!$A$1:$A$49,0),MATCH('Order-Worksheet'!J$1,products!$A$1:$G$1,0))</f>
        <v>M</v>
      </c>
      <c r="K80" s="5">
        <f>INDEX(products!$A$1:$G$49,MATCH('Order-Worksheet'!$D80,products!$A$1:$A$49,0),MATCH('Order-Worksheet'!K$1,products!$A$1:$G$1,0))</f>
        <v>0.5</v>
      </c>
      <c r="L80" s="7">
        <f>INDEX(products!$A$1:$G$49,MATCH('Order-Worksheet'!$D80,products!$A$1:$A$49,0),MATCH('Order-Worksheet'!L$1,products!$A$1:$G$1,0))</f>
        <v>6.75</v>
      </c>
      <c r="M80" s="7">
        <f t="shared" si="3"/>
        <v>40.5</v>
      </c>
      <c r="N80" t="str">
        <f t="shared" si="4"/>
        <v>Arabica</v>
      </c>
      <c r="O80" t="str">
        <f t="shared" si="5"/>
        <v>Medium</v>
      </c>
      <c r="P80" t="str">
        <f>VLOOKUP(Orders_Table[[#This Row],[Customer ID]],customers!$A$1:$I$1001,9,FALSE)</f>
        <v>Yes</v>
      </c>
    </row>
    <row r="81" spans="1:16" x14ac:dyDescent="0.25">
      <c r="A81" s="2" t="s">
        <v>936</v>
      </c>
      <c r="B81" s="4">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INDEX(products!$A$1:$G$49,MATCH('Order-Worksheet'!$D81,products!$A$1:$A$49,0),MATCH('Order-Worksheet'!I$1,products!$A$1:$G$1,0))</f>
        <v>Rob</v>
      </c>
      <c r="J81" t="str">
        <f>INDEX(products!$A$1:$G$49,MATCH('Order-Worksheet'!$D81,products!$A$1:$A$49,0),MATCH('Order-Worksheet'!J$1,products!$A$1:$G$1,0))</f>
        <v>L</v>
      </c>
      <c r="K81" s="5">
        <f>INDEX(products!$A$1:$G$49,MATCH('Order-Worksheet'!$D81,products!$A$1:$A$49,0),MATCH('Order-Worksheet'!K$1,products!$A$1:$G$1,0))</f>
        <v>1</v>
      </c>
      <c r="L81" s="7">
        <f>INDEX(products!$A$1:$G$49,MATCH('Order-Worksheet'!$D81,products!$A$1:$A$49,0),MATCH('Order-Worksheet'!L$1,products!$A$1:$G$1,0))</f>
        <v>11.95</v>
      </c>
      <c r="M81" s="7">
        <f t="shared" si="3"/>
        <v>47.8</v>
      </c>
      <c r="N81" t="str">
        <f t="shared" si="4"/>
        <v>Robusta</v>
      </c>
      <c r="O81" t="str">
        <f t="shared" si="5"/>
        <v>Light</v>
      </c>
      <c r="P81" t="str">
        <f>VLOOKUP(Orders_Table[[#This Row],[Customer ID]],customers!$A$1:$I$1001,9,FALSE)</f>
        <v>No</v>
      </c>
    </row>
    <row r="82" spans="1:16" x14ac:dyDescent="0.25">
      <c r="A82" s="2" t="s">
        <v>942</v>
      </c>
      <c r="B82" s="4">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INDEX(products!$A$1:$G$49,MATCH('Order-Worksheet'!$D82,products!$A$1:$A$49,0),MATCH('Order-Worksheet'!I$1,products!$A$1:$G$1,0))</f>
        <v>Ara</v>
      </c>
      <c r="J82" t="str">
        <f>INDEX(products!$A$1:$G$49,MATCH('Order-Worksheet'!$D82,products!$A$1:$A$49,0),MATCH('Order-Worksheet'!J$1,products!$A$1:$G$1,0))</f>
        <v>L</v>
      </c>
      <c r="K82" s="5">
        <f>INDEX(products!$A$1:$G$49,MATCH('Order-Worksheet'!$D82,products!$A$1:$A$49,0),MATCH('Order-Worksheet'!K$1,products!$A$1:$G$1,0))</f>
        <v>0.5</v>
      </c>
      <c r="L82" s="7">
        <f>INDEX(products!$A$1:$G$49,MATCH('Order-Worksheet'!$D82,products!$A$1:$A$49,0),MATCH('Order-Worksheet'!L$1,products!$A$1:$G$1,0))</f>
        <v>7.77</v>
      </c>
      <c r="M82" s="7">
        <f t="shared" si="3"/>
        <v>38.849999999999994</v>
      </c>
      <c r="N82" t="str">
        <f t="shared" si="4"/>
        <v>Arabica</v>
      </c>
      <c r="O82" t="str">
        <f t="shared" si="5"/>
        <v>Light</v>
      </c>
      <c r="P82" t="str">
        <f>VLOOKUP(Orders_Table[[#This Row],[Customer ID]],customers!$A$1:$I$1001,9,FALSE)</f>
        <v>Yes</v>
      </c>
    </row>
    <row r="83" spans="1:16" x14ac:dyDescent="0.25">
      <c r="A83" s="2" t="s">
        <v>948</v>
      </c>
      <c r="B83" s="4">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INDEX(products!$A$1:$G$49,MATCH('Order-Worksheet'!$D83,products!$A$1:$A$49,0),MATCH('Order-Worksheet'!I$1,products!$A$1:$G$1,0))</f>
        <v>Lib</v>
      </c>
      <c r="J83" t="str">
        <f>INDEX(products!$A$1:$G$49,MATCH('Order-Worksheet'!$D83,products!$A$1:$A$49,0),MATCH('Order-Worksheet'!J$1,products!$A$1:$G$1,0))</f>
        <v>L</v>
      </c>
      <c r="K83" s="5">
        <f>INDEX(products!$A$1:$G$49,MATCH('Order-Worksheet'!$D83,products!$A$1:$A$49,0),MATCH('Order-Worksheet'!K$1,products!$A$1:$G$1,0))</f>
        <v>2.5</v>
      </c>
      <c r="L83" s="7">
        <f>INDEX(products!$A$1:$G$49,MATCH('Order-Worksheet'!$D83,products!$A$1:$A$49,0),MATCH('Order-Worksheet'!L$1,products!$A$1:$G$1,0))</f>
        <v>36.454999999999998</v>
      </c>
      <c r="M83" s="7">
        <f t="shared" si="3"/>
        <v>109.36499999999999</v>
      </c>
      <c r="N83" t="str">
        <f t="shared" si="4"/>
        <v>Liberica</v>
      </c>
      <c r="O83" t="str">
        <f t="shared" si="5"/>
        <v>Light</v>
      </c>
      <c r="P83" t="str">
        <f>VLOOKUP(Orders_Table[[#This Row],[Customer ID]],customers!$A$1:$I$1001,9,FALSE)</f>
        <v>Yes</v>
      </c>
    </row>
    <row r="84" spans="1:16" x14ac:dyDescent="0.25">
      <c r="A84" s="2" t="s">
        <v>954</v>
      </c>
      <c r="B84" s="4">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INDEX(products!$A$1:$G$49,MATCH('Order-Worksheet'!$D84,products!$A$1:$A$49,0),MATCH('Order-Worksheet'!I$1,products!$A$1:$G$1,0))</f>
        <v>Lib</v>
      </c>
      <c r="J84" t="str">
        <f>INDEX(products!$A$1:$G$49,MATCH('Order-Worksheet'!$D84,products!$A$1:$A$49,0),MATCH('Order-Worksheet'!J$1,products!$A$1:$G$1,0))</f>
        <v>M</v>
      </c>
      <c r="K84" s="5">
        <f>INDEX(products!$A$1:$G$49,MATCH('Order-Worksheet'!$D84,products!$A$1:$A$49,0),MATCH('Order-Worksheet'!K$1,products!$A$1:$G$1,0))</f>
        <v>2.5</v>
      </c>
      <c r="L84" s="7">
        <f>INDEX(products!$A$1:$G$49,MATCH('Order-Worksheet'!$D84,products!$A$1:$A$49,0),MATCH('Order-Worksheet'!L$1,products!$A$1:$G$1,0))</f>
        <v>33.464999999999996</v>
      </c>
      <c r="M84" s="7">
        <f t="shared" si="3"/>
        <v>100.39499999999998</v>
      </c>
      <c r="N84" t="str">
        <f t="shared" si="4"/>
        <v>Liberica</v>
      </c>
      <c r="O84" t="str">
        <f t="shared" si="5"/>
        <v>Medium</v>
      </c>
      <c r="P84" t="str">
        <f>VLOOKUP(Orders_Table[[#This Row],[Customer ID]],customers!$A$1:$I$1001,9,FALSE)</f>
        <v>Yes</v>
      </c>
    </row>
    <row r="85" spans="1:16" x14ac:dyDescent="0.25">
      <c r="A85" s="2" t="s">
        <v>960</v>
      </c>
      <c r="B85" s="4">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INDEX(products!$A$1:$G$49,MATCH('Order-Worksheet'!$D85,products!$A$1:$A$49,0),MATCH('Order-Worksheet'!I$1,products!$A$1:$G$1,0))</f>
        <v>Rob</v>
      </c>
      <c r="J85" t="str">
        <f>INDEX(products!$A$1:$G$49,MATCH('Order-Worksheet'!$D85,products!$A$1:$A$49,0),MATCH('Order-Worksheet'!J$1,products!$A$1:$G$1,0))</f>
        <v>D</v>
      </c>
      <c r="K85" s="5">
        <f>INDEX(products!$A$1:$G$49,MATCH('Order-Worksheet'!$D85,products!$A$1:$A$49,0),MATCH('Order-Worksheet'!K$1,products!$A$1:$G$1,0))</f>
        <v>2.5</v>
      </c>
      <c r="L85" s="7">
        <f>INDEX(products!$A$1:$G$49,MATCH('Order-Worksheet'!$D85,products!$A$1:$A$49,0),MATCH('Order-Worksheet'!L$1,products!$A$1:$G$1,0))</f>
        <v>20.584999999999997</v>
      </c>
      <c r="M85" s="7">
        <f t="shared" si="3"/>
        <v>82.339999999999989</v>
      </c>
      <c r="N85" t="str">
        <f t="shared" si="4"/>
        <v>Robusta</v>
      </c>
      <c r="O85" t="str">
        <f t="shared" si="5"/>
        <v>Dark</v>
      </c>
      <c r="P85" t="str">
        <f>VLOOKUP(Orders_Table[[#This Row],[Customer ID]],customers!$A$1:$I$1001,9,FALSE)</f>
        <v>Yes</v>
      </c>
    </row>
    <row r="86" spans="1:16" x14ac:dyDescent="0.25">
      <c r="A86" s="2" t="s">
        <v>965</v>
      </c>
      <c r="B86" s="4">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INDEX(products!$A$1:$G$49,MATCH('Order-Worksheet'!$D86,products!$A$1:$A$49,0),MATCH('Order-Worksheet'!I$1,products!$A$1:$G$1,0))</f>
        <v>Lib</v>
      </c>
      <c r="J86" t="str">
        <f>INDEX(products!$A$1:$G$49,MATCH('Order-Worksheet'!$D86,products!$A$1:$A$49,0),MATCH('Order-Worksheet'!J$1,products!$A$1:$G$1,0))</f>
        <v>L</v>
      </c>
      <c r="K86" s="5">
        <f>INDEX(products!$A$1:$G$49,MATCH('Order-Worksheet'!$D86,products!$A$1:$A$49,0),MATCH('Order-Worksheet'!K$1,products!$A$1:$G$1,0))</f>
        <v>0.5</v>
      </c>
      <c r="L86" s="7">
        <f>INDEX(products!$A$1:$G$49,MATCH('Order-Worksheet'!$D86,products!$A$1:$A$49,0),MATCH('Order-Worksheet'!L$1,products!$A$1:$G$1,0))</f>
        <v>9.51</v>
      </c>
      <c r="M86" s="7">
        <f t="shared" si="3"/>
        <v>9.51</v>
      </c>
      <c r="N86" t="str">
        <f t="shared" si="4"/>
        <v>Liberica</v>
      </c>
      <c r="O86" t="str">
        <f t="shared" si="5"/>
        <v>Light</v>
      </c>
      <c r="P86" t="str">
        <f>VLOOKUP(Orders_Table[[#This Row],[Customer ID]],customers!$A$1:$I$1001,9,FALSE)</f>
        <v>No</v>
      </c>
    </row>
    <row r="87" spans="1:16" x14ac:dyDescent="0.25">
      <c r="A87" s="2" t="s">
        <v>971</v>
      </c>
      <c r="B87" s="4">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INDEX(products!$A$1:$G$49,MATCH('Order-Worksheet'!$D87,products!$A$1:$A$49,0),MATCH('Order-Worksheet'!I$1,products!$A$1:$G$1,0))</f>
        <v>Ara</v>
      </c>
      <c r="J87" t="str">
        <f>INDEX(products!$A$1:$G$49,MATCH('Order-Worksheet'!$D87,products!$A$1:$A$49,0),MATCH('Order-Worksheet'!J$1,products!$A$1:$G$1,0))</f>
        <v>L</v>
      </c>
      <c r="K87" s="5">
        <f>INDEX(products!$A$1:$G$49,MATCH('Order-Worksheet'!$D87,products!$A$1:$A$49,0),MATCH('Order-Worksheet'!K$1,products!$A$1:$G$1,0))</f>
        <v>2.5</v>
      </c>
      <c r="L87" s="7">
        <f>INDEX(products!$A$1:$G$49,MATCH('Order-Worksheet'!$D87,products!$A$1:$A$49,0),MATCH('Order-Worksheet'!L$1,products!$A$1:$G$1,0))</f>
        <v>29.784999999999997</v>
      </c>
      <c r="M87" s="7">
        <f t="shared" si="3"/>
        <v>89.35499999999999</v>
      </c>
      <c r="N87" t="str">
        <f t="shared" si="4"/>
        <v>Arabica</v>
      </c>
      <c r="O87" t="str">
        <f t="shared" si="5"/>
        <v>Light</v>
      </c>
      <c r="P87" t="str">
        <f>VLOOKUP(Orders_Table[[#This Row],[Customer ID]],customers!$A$1:$I$1001,9,FALSE)</f>
        <v>No</v>
      </c>
    </row>
    <row r="88" spans="1:16" x14ac:dyDescent="0.25">
      <c r="A88" s="2" t="s">
        <v>971</v>
      </c>
      <c r="B88" s="4">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INDEX(products!$A$1:$G$49,MATCH('Order-Worksheet'!$D88,products!$A$1:$A$49,0),MATCH('Order-Worksheet'!I$1,products!$A$1:$G$1,0))</f>
        <v>Ara</v>
      </c>
      <c r="J88" t="str">
        <f>INDEX(products!$A$1:$G$49,MATCH('Order-Worksheet'!$D88,products!$A$1:$A$49,0),MATCH('Order-Worksheet'!J$1,products!$A$1:$G$1,0))</f>
        <v>D</v>
      </c>
      <c r="K88" s="5">
        <f>INDEX(products!$A$1:$G$49,MATCH('Order-Worksheet'!$D88,products!$A$1:$A$49,0),MATCH('Order-Worksheet'!K$1,products!$A$1:$G$1,0))</f>
        <v>0.2</v>
      </c>
      <c r="L88" s="7">
        <f>INDEX(products!$A$1:$G$49,MATCH('Order-Worksheet'!$D88,products!$A$1:$A$49,0),MATCH('Order-Worksheet'!L$1,products!$A$1:$G$1,0))</f>
        <v>2.9849999999999999</v>
      </c>
      <c r="M88" s="7">
        <f t="shared" si="3"/>
        <v>11.94</v>
      </c>
      <c r="N88" t="str">
        <f t="shared" si="4"/>
        <v>Arabica</v>
      </c>
      <c r="O88" t="str">
        <f t="shared" si="5"/>
        <v>Dark</v>
      </c>
      <c r="P88" t="str">
        <f>VLOOKUP(Orders_Table[[#This Row],[Customer ID]],customers!$A$1:$I$1001,9,FALSE)</f>
        <v>No</v>
      </c>
    </row>
    <row r="89" spans="1:16" x14ac:dyDescent="0.25">
      <c r="A89" s="2" t="s">
        <v>980</v>
      </c>
      <c r="B89" s="4">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INDEX(products!$A$1:$G$49,MATCH('Order-Worksheet'!$D89,products!$A$1:$A$49,0),MATCH('Order-Worksheet'!I$1,products!$A$1:$G$1,0))</f>
        <v>Ara</v>
      </c>
      <c r="J89" t="str">
        <f>INDEX(products!$A$1:$G$49,MATCH('Order-Worksheet'!$D89,products!$A$1:$A$49,0),MATCH('Order-Worksheet'!J$1,products!$A$1:$G$1,0))</f>
        <v>M</v>
      </c>
      <c r="K89" s="5">
        <f>INDEX(products!$A$1:$G$49,MATCH('Order-Worksheet'!$D89,products!$A$1:$A$49,0),MATCH('Order-Worksheet'!K$1,products!$A$1:$G$1,0))</f>
        <v>1</v>
      </c>
      <c r="L89" s="7">
        <f>INDEX(products!$A$1:$G$49,MATCH('Order-Worksheet'!$D89,products!$A$1:$A$49,0),MATCH('Order-Worksheet'!L$1,products!$A$1:$G$1,0))</f>
        <v>11.25</v>
      </c>
      <c r="M89" s="7">
        <f t="shared" si="3"/>
        <v>33.75</v>
      </c>
      <c r="N89" t="str">
        <f t="shared" si="4"/>
        <v>Arabica</v>
      </c>
      <c r="O89" t="str">
        <f t="shared" si="5"/>
        <v>Medium</v>
      </c>
      <c r="P89" t="str">
        <f>VLOOKUP(Orders_Table[[#This Row],[Customer ID]],customers!$A$1:$I$1001,9,FALSE)</f>
        <v>No</v>
      </c>
    </row>
    <row r="90" spans="1:16" x14ac:dyDescent="0.25">
      <c r="A90" s="2" t="s">
        <v>985</v>
      </c>
      <c r="B90" s="4">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INDEX(products!$A$1:$G$49,MATCH('Order-Worksheet'!$D90,products!$A$1:$A$49,0),MATCH('Order-Worksheet'!I$1,products!$A$1:$G$1,0))</f>
        <v>Rob</v>
      </c>
      <c r="J90" t="str">
        <f>INDEX(products!$A$1:$G$49,MATCH('Order-Worksheet'!$D90,products!$A$1:$A$49,0),MATCH('Order-Worksheet'!J$1,products!$A$1:$G$1,0))</f>
        <v>L</v>
      </c>
      <c r="K90" s="5">
        <f>INDEX(products!$A$1:$G$49,MATCH('Order-Worksheet'!$D90,products!$A$1:$A$49,0),MATCH('Order-Worksheet'!K$1,products!$A$1:$G$1,0))</f>
        <v>1</v>
      </c>
      <c r="L90" s="7">
        <f>INDEX(products!$A$1:$G$49,MATCH('Order-Worksheet'!$D90,products!$A$1:$A$49,0),MATCH('Order-Worksheet'!L$1,products!$A$1:$G$1,0))</f>
        <v>11.95</v>
      </c>
      <c r="M90" s="7">
        <f t="shared" si="3"/>
        <v>35.849999999999994</v>
      </c>
      <c r="N90" t="str">
        <f t="shared" si="4"/>
        <v>Robusta</v>
      </c>
      <c r="O90" t="str">
        <f t="shared" si="5"/>
        <v>Light</v>
      </c>
      <c r="P90" t="str">
        <f>VLOOKUP(Orders_Table[[#This Row],[Customer ID]],customers!$A$1:$I$1001,9,FALSE)</f>
        <v>No</v>
      </c>
    </row>
    <row r="91" spans="1:16" x14ac:dyDescent="0.25">
      <c r="A91" s="2" t="s">
        <v>990</v>
      </c>
      <c r="B91" s="4">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INDEX(products!$A$1:$G$49,MATCH('Order-Worksheet'!$D91,products!$A$1:$A$49,0),MATCH('Order-Worksheet'!I$1,products!$A$1:$G$1,0))</f>
        <v>Ara</v>
      </c>
      <c r="J91" t="str">
        <f>INDEX(products!$A$1:$G$49,MATCH('Order-Worksheet'!$D91,products!$A$1:$A$49,0),MATCH('Order-Worksheet'!J$1,products!$A$1:$G$1,0))</f>
        <v>L</v>
      </c>
      <c r="K91" s="5">
        <f>INDEX(products!$A$1:$G$49,MATCH('Order-Worksheet'!$D91,products!$A$1:$A$49,0),MATCH('Order-Worksheet'!K$1,products!$A$1:$G$1,0))</f>
        <v>1</v>
      </c>
      <c r="L91" s="7">
        <f>INDEX(products!$A$1:$G$49,MATCH('Order-Worksheet'!$D91,products!$A$1:$A$49,0),MATCH('Order-Worksheet'!L$1,products!$A$1:$G$1,0))</f>
        <v>12.95</v>
      </c>
      <c r="M91" s="7">
        <f t="shared" si="3"/>
        <v>77.699999999999989</v>
      </c>
      <c r="N91" t="str">
        <f t="shared" si="4"/>
        <v>Arabica</v>
      </c>
      <c r="O91" t="str">
        <f t="shared" si="5"/>
        <v>Light</v>
      </c>
      <c r="P91" t="str">
        <f>VLOOKUP(Orders_Table[[#This Row],[Customer ID]],customers!$A$1:$I$1001,9,FALSE)</f>
        <v>No</v>
      </c>
    </row>
    <row r="92" spans="1:16" x14ac:dyDescent="0.25">
      <c r="A92" s="2" t="s">
        <v>996</v>
      </c>
      <c r="B92" s="4">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INDEX(products!$A$1:$G$49,MATCH('Order-Worksheet'!$D92,products!$A$1:$A$49,0),MATCH('Order-Worksheet'!I$1,products!$A$1:$G$1,0))</f>
        <v>Ara</v>
      </c>
      <c r="J92" t="str">
        <f>INDEX(products!$A$1:$G$49,MATCH('Order-Worksheet'!$D92,products!$A$1:$A$49,0),MATCH('Order-Worksheet'!J$1,products!$A$1:$G$1,0))</f>
        <v>L</v>
      </c>
      <c r="K92" s="5">
        <f>INDEX(products!$A$1:$G$49,MATCH('Order-Worksheet'!$D92,products!$A$1:$A$49,0),MATCH('Order-Worksheet'!K$1,products!$A$1:$G$1,0))</f>
        <v>1</v>
      </c>
      <c r="L92" s="7">
        <f>INDEX(products!$A$1:$G$49,MATCH('Order-Worksheet'!$D92,products!$A$1:$A$49,0),MATCH('Order-Worksheet'!L$1,products!$A$1:$G$1,0))</f>
        <v>12.95</v>
      </c>
      <c r="M92" s="7">
        <f t="shared" si="3"/>
        <v>51.8</v>
      </c>
      <c r="N92" t="str">
        <f t="shared" si="4"/>
        <v>Arabica</v>
      </c>
      <c r="O92" t="str">
        <f t="shared" si="5"/>
        <v>Light</v>
      </c>
      <c r="P92" t="str">
        <f>VLOOKUP(Orders_Table[[#This Row],[Customer ID]],customers!$A$1:$I$1001,9,FALSE)</f>
        <v>Yes</v>
      </c>
    </row>
    <row r="93" spans="1:16" x14ac:dyDescent="0.25">
      <c r="A93" s="2" t="s">
        <v>1001</v>
      </c>
      <c r="B93" s="4">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INDEX(products!$A$1:$G$49,MATCH('Order-Worksheet'!$D93,products!$A$1:$A$49,0),MATCH('Order-Worksheet'!I$1,products!$A$1:$G$1,0))</f>
        <v>Ara</v>
      </c>
      <c r="J93" t="str">
        <f>INDEX(products!$A$1:$G$49,MATCH('Order-Worksheet'!$D93,products!$A$1:$A$49,0),MATCH('Order-Worksheet'!J$1,products!$A$1:$G$1,0))</f>
        <v>M</v>
      </c>
      <c r="K93" s="5">
        <f>INDEX(products!$A$1:$G$49,MATCH('Order-Worksheet'!$D93,products!$A$1:$A$49,0),MATCH('Order-Worksheet'!K$1,products!$A$1:$G$1,0))</f>
        <v>2.5</v>
      </c>
      <c r="L93" s="7">
        <f>INDEX(products!$A$1:$G$49,MATCH('Order-Worksheet'!$D93,products!$A$1:$A$49,0),MATCH('Order-Worksheet'!L$1,products!$A$1:$G$1,0))</f>
        <v>25.874999999999996</v>
      </c>
      <c r="M93" s="7">
        <f t="shared" si="3"/>
        <v>103.49999999999999</v>
      </c>
      <c r="N93" t="str">
        <f t="shared" si="4"/>
        <v>Arabica</v>
      </c>
      <c r="O93" t="str">
        <f t="shared" si="5"/>
        <v>Medium</v>
      </c>
      <c r="P93" t="str">
        <f>VLOOKUP(Orders_Table[[#This Row],[Customer ID]],customers!$A$1:$I$1001,9,FALSE)</f>
        <v>No</v>
      </c>
    </row>
    <row r="94" spans="1:16" x14ac:dyDescent="0.25">
      <c r="A94" s="2" t="s">
        <v>1007</v>
      </c>
      <c r="B94" s="4">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INDEX(products!$A$1:$G$49,MATCH('Order-Worksheet'!$D94,products!$A$1:$A$49,0),MATCH('Order-Worksheet'!I$1,products!$A$1:$G$1,0))</f>
        <v>Exc</v>
      </c>
      <c r="J94" t="str">
        <f>INDEX(products!$A$1:$G$49,MATCH('Order-Worksheet'!$D94,products!$A$1:$A$49,0),MATCH('Order-Worksheet'!J$1,products!$A$1:$G$1,0))</f>
        <v>L</v>
      </c>
      <c r="K94" s="5">
        <f>INDEX(products!$A$1:$G$49,MATCH('Order-Worksheet'!$D94,products!$A$1:$A$49,0),MATCH('Order-Worksheet'!K$1,products!$A$1:$G$1,0))</f>
        <v>1</v>
      </c>
      <c r="L94" s="7">
        <f>INDEX(products!$A$1:$G$49,MATCH('Order-Worksheet'!$D94,products!$A$1:$A$49,0),MATCH('Order-Worksheet'!L$1,products!$A$1:$G$1,0))</f>
        <v>14.85</v>
      </c>
      <c r="M94" s="7">
        <f t="shared" si="3"/>
        <v>44.55</v>
      </c>
      <c r="N94" t="str">
        <f t="shared" si="4"/>
        <v>Excelsa</v>
      </c>
      <c r="O94" t="str">
        <f t="shared" si="5"/>
        <v>Light</v>
      </c>
      <c r="P94" t="str">
        <f>VLOOKUP(Orders_Table[[#This Row],[Customer ID]],customers!$A$1:$I$1001,9,FALSE)</f>
        <v>Yes</v>
      </c>
    </row>
    <row r="95" spans="1:16" x14ac:dyDescent="0.25">
      <c r="A95" s="2" t="s">
        <v>1012</v>
      </c>
      <c r="B95" s="4">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INDEX(products!$A$1:$G$49,MATCH('Order-Worksheet'!$D95,products!$A$1:$A$49,0),MATCH('Order-Worksheet'!I$1,products!$A$1:$G$1,0))</f>
        <v>Exc</v>
      </c>
      <c r="J95" t="str">
        <f>INDEX(products!$A$1:$G$49,MATCH('Order-Worksheet'!$D95,products!$A$1:$A$49,0),MATCH('Order-Worksheet'!J$1,products!$A$1:$G$1,0))</f>
        <v>L</v>
      </c>
      <c r="K95" s="5">
        <f>INDEX(products!$A$1:$G$49,MATCH('Order-Worksheet'!$D95,products!$A$1:$A$49,0),MATCH('Order-Worksheet'!K$1,products!$A$1:$G$1,0))</f>
        <v>0.5</v>
      </c>
      <c r="L95" s="7">
        <f>INDEX(products!$A$1:$G$49,MATCH('Order-Worksheet'!$D95,products!$A$1:$A$49,0),MATCH('Order-Worksheet'!L$1,products!$A$1:$G$1,0))</f>
        <v>8.91</v>
      </c>
      <c r="M95" s="7">
        <f t="shared" si="3"/>
        <v>35.64</v>
      </c>
      <c r="N95" t="str">
        <f t="shared" si="4"/>
        <v>Excelsa</v>
      </c>
      <c r="O95" t="str">
        <f t="shared" si="5"/>
        <v>Light</v>
      </c>
      <c r="P95" t="str">
        <f>VLOOKUP(Orders_Table[[#This Row],[Customer ID]],customers!$A$1:$I$1001,9,FALSE)</f>
        <v>Yes</v>
      </c>
    </row>
    <row r="96" spans="1:16" x14ac:dyDescent="0.25">
      <c r="A96" s="2" t="s">
        <v>1018</v>
      </c>
      <c r="B96" s="4">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INDEX(products!$A$1:$G$49,MATCH('Order-Worksheet'!$D96,products!$A$1:$A$49,0),MATCH('Order-Worksheet'!I$1,products!$A$1:$G$1,0))</f>
        <v>Ara</v>
      </c>
      <c r="J96" t="str">
        <f>INDEX(products!$A$1:$G$49,MATCH('Order-Worksheet'!$D96,products!$A$1:$A$49,0),MATCH('Order-Worksheet'!J$1,products!$A$1:$G$1,0))</f>
        <v>D</v>
      </c>
      <c r="K96" s="5">
        <f>INDEX(products!$A$1:$G$49,MATCH('Order-Worksheet'!$D96,products!$A$1:$A$49,0),MATCH('Order-Worksheet'!K$1,products!$A$1:$G$1,0))</f>
        <v>0.2</v>
      </c>
      <c r="L96" s="7">
        <f>INDEX(products!$A$1:$G$49,MATCH('Order-Worksheet'!$D96,products!$A$1:$A$49,0),MATCH('Order-Worksheet'!L$1,products!$A$1:$G$1,0))</f>
        <v>2.9849999999999999</v>
      </c>
      <c r="M96" s="7">
        <f t="shared" si="3"/>
        <v>17.91</v>
      </c>
      <c r="N96" t="str">
        <f t="shared" si="4"/>
        <v>Arabica</v>
      </c>
      <c r="O96" t="str">
        <f t="shared" si="5"/>
        <v>Dark</v>
      </c>
      <c r="P96" t="str">
        <f>VLOOKUP(Orders_Table[[#This Row],[Customer ID]],customers!$A$1:$I$1001,9,FALSE)</f>
        <v>Yes</v>
      </c>
    </row>
    <row r="97" spans="1:16" x14ac:dyDescent="0.25">
      <c r="A97" s="2" t="s">
        <v>1022</v>
      </c>
      <c r="B97" s="4">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INDEX(products!$A$1:$G$49,MATCH('Order-Worksheet'!$D97,products!$A$1:$A$49,0),MATCH('Order-Worksheet'!I$1,products!$A$1:$G$1,0))</f>
        <v>Ara</v>
      </c>
      <c r="J97" t="str">
        <f>INDEX(products!$A$1:$G$49,MATCH('Order-Worksheet'!$D97,products!$A$1:$A$49,0),MATCH('Order-Worksheet'!J$1,products!$A$1:$G$1,0))</f>
        <v>M</v>
      </c>
      <c r="K97" s="5">
        <f>INDEX(products!$A$1:$G$49,MATCH('Order-Worksheet'!$D97,products!$A$1:$A$49,0),MATCH('Order-Worksheet'!K$1,products!$A$1:$G$1,0))</f>
        <v>2.5</v>
      </c>
      <c r="L97" s="7">
        <f>INDEX(products!$A$1:$G$49,MATCH('Order-Worksheet'!$D97,products!$A$1:$A$49,0),MATCH('Order-Worksheet'!L$1,products!$A$1:$G$1,0))</f>
        <v>25.874999999999996</v>
      </c>
      <c r="M97" s="7">
        <f t="shared" si="3"/>
        <v>155.24999999999997</v>
      </c>
      <c r="N97" t="str">
        <f t="shared" si="4"/>
        <v>Arabica</v>
      </c>
      <c r="O97" t="str">
        <f t="shared" si="5"/>
        <v>Medium</v>
      </c>
      <c r="P97" t="str">
        <f>VLOOKUP(Orders_Table[[#This Row],[Customer ID]],customers!$A$1:$I$1001,9,FALSE)</f>
        <v>No</v>
      </c>
    </row>
    <row r="98" spans="1:16" x14ac:dyDescent="0.25">
      <c r="A98" s="2" t="s">
        <v>1027</v>
      </c>
      <c r="B98" s="4">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INDEX(products!$A$1:$G$49,MATCH('Order-Worksheet'!$D98,products!$A$1:$A$49,0),MATCH('Order-Worksheet'!I$1,products!$A$1:$G$1,0))</f>
        <v>Ara</v>
      </c>
      <c r="J98" t="str">
        <f>INDEX(products!$A$1:$G$49,MATCH('Order-Worksheet'!$D98,products!$A$1:$A$49,0),MATCH('Order-Worksheet'!J$1,products!$A$1:$G$1,0))</f>
        <v>D</v>
      </c>
      <c r="K98" s="5">
        <f>INDEX(products!$A$1:$G$49,MATCH('Order-Worksheet'!$D98,products!$A$1:$A$49,0),MATCH('Order-Worksheet'!K$1,products!$A$1:$G$1,0))</f>
        <v>0.2</v>
      </c>
      <c r="L98" s="7">
        <f>INDEX(products!$A$1:$G$49,MATCH('Order-Worksheet'!$D98,products!$A$1:$A$49,0),MATCH('Order-Worksheet'!L$1,products!$A$1:$G$1,0))</f>
        <v>2.9849999999999999</v>
      </c>
      <c r="M98" s="7">
        <f t="shared" si="3"/>
        <v>5.97</v>
      </c>
      <c r="N98" t="str">
        <f t="shared" si="4"/>
        <v>Arabica</v>
      </c>
      <c r="O98" t="str">
        <f t="shared" si="5"/>
        <v>Dark</v>
      </c>
      <c r="P98" t="str">
        <f>VLOOKUP(Orders_Table[[#This Row],[Customer ID]],customers!$A$1:$I$1001,9,FALSE)</f>
        <v>No</v>
      </c>
    </row>
    <row r="99" spans="1:16" x14ac:dyDescent="0.25">
      <c r="A99" s="2" t="s">
        <v>1032</v>
      </c>
      <c r="B99" s="4">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INDEX(products!$A$1:$G$49,MATCH('Order-Worksheet'!$D99,products!$A$1:$A$49,0),MATCH('Order-Worksheet'!I$1,products!$A$1:$G$1,0))</f>
        <v>Ara</v>
      </c>
      <c r="J99" t="str">
        <f>INDEX(products!$A$1:$G$49,MATCH('Order-Worksheet'!$D99,products!$A$1:$A$49,0),MATCH('Order-Worksheet'!J$1,products!$A$1:$G$1,0))</f>
        <v>M</v>
      </c>
      <c r="K99" s="5">
        <f>INDEX(products!$A$1:$G$49,MATCH('Order-Worksheet'!$D99,products!$A$1:$A$49,0),MATCH('Order-Worksheet'!K$1,products!$A$1:$G$1,0))</f>
        <v>0.5</v>
      </c>
      <c r="L99" s="7">
        <f>INDEX(products!$A$1:$G$49,MATCH('Order-Worksheet'!$D99,products!$A$1:$A$49,0),MATCH('Order-Worksheet'!L$1,products!$A$1:$G$1,0))</f>
        <v>6.75</v>
      </c>
      <c r="M99" s="7">
        <f t="shared" si="3"/>
        <v>13.5</v>
      </c>
      <c r="N99" t="str">
        <f t="shared" si="4"/>
        <v>Arabica</v>
      </c>
      <c r="O99" t="str">
        <f t="shared" si="5"/>
        <v>Medium</v>
      </c>
      <c r="P99" t="str">
        <f>VLOOKUP(Orders_Table[[#This Row],[Customer ID]],customers!$A$1:$I$1001,9,FALSE)</f>
        <v>No</v>
      </c>
    </row>
    <row r="100" spans="1:16" x14ac:dyDescent="0.25">
      <c r="A100" s="2" t="s">
        <v>1038</v>
      </c>
      <c r="B100" s="4">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INDEX(products!$A$1:$G$49,MATCH('Order-Worksheet'!$D100,products!$A$1:$A$49,0),MATCH('Order-Worksheet'!I$1,products!$A$1:$G$1,0))</f>
        <v>Ara</v>
      </c>
      <c r="J100" t="str">
        <f>INDEX(products!$A$1:$G$49,MATCH('Order-Worksheet'!$D100,products!$A$1:$A$49,0),MATCH('Order-Worksheet'!J$1,products!$A$1:$G$1,0))</f>
        <v>D</v>
      </c>
      <c r="K100" s="5">
        <f>INDEX(products!$A$1:$G$49,MATCH('Order-Worksheet'!$D100,products!$A$1:$A$49,0),MATCH('Order-Worksheet'!K$1,products!$A$1:$G$1,0))</f>
        <v>0.2</v>
      </c>
      <c r="L100" s="7">
        <f>INDEX(products!$A$1:$G$49,MATCH('Order-Worksheet'!$D100,products!$A$1:$A$49,0),MATCH('Order-Worksheet'!L$1,products!$A$1:$G$1,0))</f>
        <v>2.9849999999999999</v>
      </c>
      <c r="M100" s="7">
        <f t="shared" si="3"/>
        <v>2.9849999999999999</v>
      </c>
      <c r="N100" t="str">
        <f t="shared" si="4"/>
        <v>Arabica</v>
      </c>
      <c r="O100" t="str">
        <f t="shared" si="5"/>
        <v>Dark</v>
      </c>
      <c r="P100" t="str">
        <f>VLOOKUP(Orders_Table[[#This Row],[Customer ID]],customers!$A$1:$I$1001,9,FALSE)</f>
        <v>No</v>
      </c>
    </row>
    <row r="101" spans="1:16" x14ac:dyDescent="0.25">
      <c r="A101" s="2" t="s">
        <v>1043</v>
      </c>
      <c r="B101" s="4">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INDEX(products!$A$1:$G$49,MATCH('Order-Worksheet'!$D101,products!$A$1:$A$49,0),MATCH('Order-Worksheet'!I$1,products!$A$1:$G$1,0))</f>
        <v>Lib</v>
      </c>
      <c r="J101" t="str">
        <f>INDEX(products!$A$1:$G$49,MATCH('Order-Worksheet'!$D101,products!$A$1:$A$49,0),MATCH('Order-Worksheet'!J$1,products!$A$1:$G$1,0))</f>
        <v>M</v>
      </c>
      <c r="K101" s="5">
        <f>INDEX(products!$A$1:$G$49,MATCH('Order-Worksheet'!$D101,products!$A$1:$A$49,0),MATCH('Order-Worksheet'!K$1,products!$A$1:$G$1,0))</f>
        <v>0.2</v>
      </c>
      <c r="L101" s="7">
        <f>INDEX(products!$A$1:$G$49,MATCH('Order-Worksheet'!$D101,products!$A$1:$A$49,0),MATCH('Order-Worksheet'!L$1,products!$A$1:$G$1,0))</f>
        <v>4.3650000000000002</v>
      </c>
      <c r="M101" s="7">
        <f t="shared" si="3"/>
        <v>13.095000000000001</v>
      </c>
      <c r="N101" t="str">
        <f t="shared" si="4"/>
        <v>Liberica</v>
      </c>
      <c r="O101" t="str">
        <f t="shared" si="5"/>
        <v>Medium</v>
      </c>
      <c r="P101" t="str">
        <f>VLOOKUP(Orders_Table[[#This Row],[Customer ID]],customers!$A$1:$I$1001,9,FALSE)</f>
        <v>Yes</v>
      </c>
    </row>
    <row r="102" spans="1:16" x14ac:dyDescent="0.25">
      <c r="A102" s="2" t="s">
        <v>1048</v>
      </c>
      <c r="B102" s="4">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INDEX(products!$A$1:$G$49,MATCH('Order-Worksheet'!$D102,products!$A$1:$A$49,0),MATCH('Order-Worksheet'!I$1,products!$A$1:$G$1,0))</f>
        <v>Ara</v>
      </c>
      <c r="J102" t="str">
        <f>INDEX(products!$A$1:$G$49,MATCH('Order-Worksheet'!$D102,products!$A$1:$A$49,0),MATCH('Order-Worksheet'!J$1,products!$A$1:$G$1,0))</f>
        <v>L</v>
      </c>
      <c r="K102" s="5">
        <f>INDEX(products!$A$1:$G$49,MATCH('Order-Worksheet'!$D102,products!$A$1:$A$49,0),MATCH('Order-Worksheet'!K$1,products!$A$1:$G$1,0))</f>
        <v>0.2</v>
      </c>
      <c r="L102" s="7">
        <f>INDEX(products!$A$1:$G$49,MATCH('Order-Worksheet'!$D102,products!$A$1:$A$49,0),MATCH('Order-Worksheet'!L$1,products!$A$1:$G$1,0))</f>
        <v>3.8849999999999998</v>
      </c>
      <c r="M102" s="7">
        <f t="shared" si="3"/>
        <v>7.77</v>
      </c>
      <c r="N102" t="str">
        <f t="shared" si="4"/>
        <v>Arabica</v>
      </c>
      <c r="O102" t="str">
        <f t="shared" si="5"/>
        <v>Light</v>
      </c>
      <c r="P102" t="str">
        <f>VLOOKUP(Orders_Table[[#This Row],[Customer ID]],customers!$A$1:$I$1001,9,FALSE)</f>
        <v>Yes</v>
      </c>
    </row>
    <row r="103" spans="1:16" x14ac:dyDescent="0.25">
      <c r="A103" s="2" t="s">
        <v>1053</v>
      </c>
      <c r="B103" s="4">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INDEX(products!$A$1:$G$49,MATCH('Order-Worksheet'!$D103,products!$A$1:$A$49,0),MATCH('Order-Worksheet'!I$1,products!$A$1:$G$1,0))</f>
        <v>Lib</v>
      </c>
      <c r="J103" t="str">
        <f>INDEX(products!$A$1:$G$49,MATCH('Order-Worksheet'!$D103,products!$A$1:$A$49,0),MATCH('Order-Worksheet'!J$1,products!$A$1:$G$1,0))</f>
        <v>D</v>
      </c>
      <c r="K103" s="5">
        <f>INDEX(products!$A$1:$G$49,MATCH('Order-Worksheet'!$D103,products!$A$1:$A$49,0),MATCH('Order-Worksheet'!K$1,products!$A$1:$G$1,0))</f>
        <v>2.5</v>
      </c>
      <c r="L103" s="7">
        <f>INDEX(products!$A$1:$G$49,MATCH('Order-Worksheet'!$D103,products!$A$1:$A$49,0),MATCH('Order-Worksheet'!L$1,products!$A$1:$G$1,0))</f>
        <v>29.784999999999997</v>
      </c>
      <c r="M103" s="7">
        <f t="shared" si="3"/>
        <v>148.92499999999998</v>
      </c>
      <c r="N103" t="str">
        <f t="shared" si="4"/>
        <v>Liberica</v>
      </c>
      <c r="O103" t="str">
        <f t="shared" si="5"/>
        <v>Dark</v>
      </c>
      <c r="P103" t="str">
        <f>VLOOKUP(Orders_Table[[#This Row],[Customer ID]],customers!$A$1:$I$1001,9,FALSE)</f>
        <v>Yes</v>
      </c>
    </row>
    <row r="104" spans="1:16" x14ac:dyDescent="0.25">
      <c r="A104" s="2" t="s">
        <v>1059</v>
      </c>
      <c r="B104" s="4">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INDEX(products!$A$1:$G$49,MATCH('Order-Worksheet'!$D104,products!$A$1:$A$49,0),MATCH('Order-Worksheet'!I$1,products!$A$1:$G$1,0))</f>
        <v>Lib</v>
      </c>
      <c r="J104" t="str">
        <f>INDEX(products!$A$1:$G$49,MATCH('Order-Worksheet'!$D104,products!$A$1:$A$49,0),MATCH('Order-Worksheet'!J$1,products!$A$1:$G$1,0))</f>
        <v>D</v>
      </c>
      <c r="K104" s="5">
        <f>INDEX(products!$A$1:$G$49,MATCH('Order-Worksheet'!$D104,products!$A$1:$A$49,0),MATCH('Order-Worksheet'!K$1,products!$A$1:$G$1,0))</f>
        <v>1</v>
      </c>
      <c r="L104" s="7">
        <f>INDEX(products!$A$1:$G$49,MATCH('Order-Worksheet'!$D104,products!$A$1:$A$49,0),MATCH('Order-Worksheet'!L$1,products!$A$1:$G$1,0))</f>
        <v>12.95</v>
      </c>
      <c r="M104" s="7">
        <f t="shared" si="3"/>
        <v>38.849999999999994</v>
      </c>
      <c r="N104" t="str">
        <f t="shared" si="4"/>
        <v>Liberica</v>
      </c>
      <c r="O104" t="str">
        <f t="shared" si="5"/>
        <v>Dark</v>
      </c>
      <c r="P104" t="str">
        <f>VLOOKUP(Orders_Table[[#This Row],[Customer ID]],customers!$A$1:$I$1001,9,FALSE)</f>
        <v>Yes</v>
      </c>
    </row>
    <row r="105" spans="1:16" x14ac:dyDescent="0.25">
      <c r="A105" s="2" t="s">
        <v>1065</v>
      </c>
      <c r="B105" s="4">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INDEX(products!$A$1:$G$49,MATCH('Order-Worksheet'!$D105,products!$A$1:$A$49,0),MATCH('Order-Worksheet'!I$1,products!$A$1:$G$1,0))</f>
        <v>Rob</v>
      </c>
      <c r="J105" t="str">
        <f>INDEX(products!$A$1:$G$49,MATCH('Order-Worksheet'!$D105,products!$A$1:$A$49,0),MATCH('Order-Worksheet'!J$1,products!$A$1:$G$1,0))</f>
        <v>M</v>
      </c>
      <c r="K105" s="5">
        <f>INDEX(products!$A$1:$G$49,MATCH('Order-Worksheet'!$D105,products!$A$1:$A$49,0),MATCH('Order-Worksheet'!K$1,products!$A$1:$G$1,0))</f>
        <v>0.2</v>
      </c>
      <c r="L105" s="7">
        <f>INDEX(products!$A$1:$G$49,MATCH('Order-Worksheet'!$D105,products!$A$1:$A$49,0),MATCH('Order-Worksheet'!L$1,products!$A$1:$G$1,0))</f>
        <v>2.9849999999999999</v>
      </c>
      <c r="M105" s="7">
        <f t="shared" si="3"/>
        <v>11.94</v>
      </c>
      <c r="N105" t="str">
        <f t="shared" si="4"/>
        <v>Robusta</v>
      </c>
      <c r="O105" t="str">
        <f t="shared" si="5"/>
        <v>Medium</v>
      </c>
      <c r="P105" t="str">
        <f>VLOOKUP(Orders_Table[[#This Row],[Customer ID]],customers!$A$1:$I$1001,9,FALSE)</f>
        <v>No</v>
      </c>
    </row>
    <row r="106" spans="1:16" x14ac:dyDescent="0.25">
      <c r="A106" s="2" t="s">
        <v>1071</v>
      </c>
      <c r="B106" s="4">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INDEX(products!$A$1:$G$49,MATCH('Order-Worksheet'!$D106,products!$A$1:$A$49,0),MATCH('Order-Worksheet'!I$1,products!$A$1:$G$1,0))</f>
        <v>Lib</v>
      </c>
      <c r="J106" t="str">
        <f>INDEX(products!$A$1:$G$49,MATCH('Order-Worksheet'!$D106,products!$A$1:$A$49,0),MATCH('Order-Worksheet'!J$1,products!$A$1:$G$1,0))</f>
        <v>M</v>
      </c>
      <c r="K106" s="5">
        <f>INDEX(products!$A$1:$G$49,MATCH('Order-Worksheet'!$D106,products!$A$1:$A$49,0),MATCH('Order-Worksheet'!K$1,products!$A$1:$G$1,0))</f>
        <v>1</v>
      </c>
      <c r="L106" s="7">
        <f>INDEX(products!$A$1:$G$49,MATCH('Order-Worksheet'!$D106,products!$A$1:$A$49,0),MATCH('Order-Worksheet'!L$1,products!$A$1:$G$1,0))</f>
        <v>14.55</v>
      </c>
      <c r="M106" s="7">
        <f t="shared" si="3"/>
        <v>87.300000000000011</v>
      </c>
      <c r="N106" t="str">
        <f t="shared" si="4"/>
        <v>Liberica</v>
      </c>
      <c r="O106" t="str">
        <f t="shared" si="5"/>
        <v>Medium</v>
      </c>
      <c r="P106" t="str">
        <f>VLOOKUP(Orders_Table[[#This Row],[Customer ID]],customers!$A$1:$I$1001,9,FALSE)</f>
        <v>No</v>
      </c>
    </row>
    <row r="107" spans="1:16" x14ac:dyDescent="0.25">
      <c r="A107" s="2" t="s">
        <v>1077</v>
      </c>
      <c r="B107" s="4">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INDEX(products!$A$1:$G$49,MATCH('Order-Worksheet'!$D107,products!$A$1:$A$49,0),MATCH('Order-Worksheet'!I$1,products!$A$1:$G$1,0))</f>
        <v>Ara</v>
      </c>
      <c r="J107" t="str">
        <f>INDEX(products!$A$1:$G$49,MATCH('Order-Worksheet'!$D107,products!$A$1:$A$49,0),MATCH('Order-Worksheet'!J$1,products!$A$1:$G$1,0))</f>
        <v>M</v>
      </c>
      <c r="K107" s="5">
        <f>INDEX(products!$A$1:$G$49,MATCH('Order-Worksheet'!$D107,products!$A$1:$A$49,0),MATCH('Order-Worksheet'!K$1,products!$A$1:$G$1,0))</f>
        <v>0.5</v>
      </c>
      <c r="L107" s="7">
        <f>INDEX(products!$A$1:$G$49,MATCH('Order-Worksheet'!$D107,products!$A$1:$A$49,0),MATCH('Order-Worksheet'!L$1,products!$A$1:$G$1,0))</f>
        <v>6.75</v>
      </c>
      <c r="M107" s="7">
        <f t="shared" si="3"/>
        <v>40.5</v>
      </c>
      <c r="N107" t="str">
        <f t="shared" si="4"/>
        <v>Arabica</v>
      </c>
      <c r="O107" t="str">
        <f t="shared" si="5"/>
        <v>Medium</v>
      </c>
      <c r="P107" t="str">
        <f>VLOOKUP(Orders_Table[[#This Row],[Customer ID]],customers!$A$1:$I$1001,9,FALSE)</f>
        <v>Yes</v>
      </c>
    </row>
    <row r="108" spans="1:16" x14ac:dyDescent="0.25">
      <c r="A108" s="2" t="s">
        <v>1083</v>
      </c>
      <c r="B108" s="4">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INDEX(products!$A$1:$G$49,MATCH('Order-Worksheet'!$D108,products!$A$1:$A$49,0),MATCH('Order-Worksheet'!I$1,products!$A$1:$G$1,0))</f>
        <v>Exc</v>
      </c>
      <c r="J108" t="str">
        <f>INDEX(products!$A$1:$G$49,MATCH('Order-Worksheet'!$D108,products!$A$1:$A$49,0),MATCH('Order-Worksheet'!J$1,products!$A$1:$G$1,0))</f>
        <v>D</v>
      </c>
      <c r="K108" s="5">
        <f>INDEX(products!$A$1:$G$49,MATCH('Order-Worksheet'!$D108,products!$A$1:$A$49,0),MATCH('Order-Worksheet'!K$1,products!$A$1:$G$1,0))</f>
        <v>1</v>
      </c>
      <c r="L108" s="7">
        <f>INDEX(products!$A$1:$G$49,MATCH('Order-Worksheet'!$D108,products!$A$1:$A$49,0),MATCH('Order-Worksheet'!L$1,products!$A$1:$G$1,0))</f>
        <v>12.15</v>
      </c>
      <c r="M108" s="7">
        <f t="shared" si="3"/>
        <v>24.3</v>
      </c>
      <c r="N108" t="str">
        <f t="shared" si="4"/>
        <v>Excelsa</v>
      </c>
      <c r="O108" t="str">
        <f t="shared" si="5"/>
        <v>Dark</v>
      </c>
      <c r="P108" t="str">
        <f>VLOOKUP(Orders_Table[[#This Row],[Customer ID]],customers!$A$1:$I$1001,9,FALSE)</f>
        <v>No</v>
      </c>
    </row>
    <row r="109" spans="1:16" x14ac:dyDescent="0.25">
      <c r="A109" s="2" t="s">
        <v>1089</v>
      </c>
      <c r="B109" s="4">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INDEX(products!$A$1:$G$49,MATCH('Order-Worksheet'!$D109,products!$A$1:$A$49,0),MATCH('Order-Worksheet'!I$1,products!$A$1:$G$1,0))</f>
        <v>Rob</v>
      </c>
      <c r="J109" t="str">
        <f>INDEX(products!$A$1:$G$49,MATCH('Order-Worksheet'!$D109,products!$A$1:$A$49,0),MATCH('Order-Worksheet'!J$1,products!$A$1:$G$1,0))</f>
        <v>M</v>
      </c>
      <c r="K109" s="5">
        <f>INDEX(products!$A$1:$G$49,MATCH('Order-Worksheet'!$D109,products!$A$1:$A$49,0),MATCH('Order-Worksheet'!K$1,products!$A$1:$G$1,0))</f>
        <v>0.5</v>
      </c>
      <c r="L109" s="7">
        <f>INDEX(products!$A$1:$G$49,MATCH('Order-Worksheet'!$D109,products!$A$1:$A$49,0),MATCH('Order-Worksheet'!L$1,products!$A$1:$G$1,0))</f>
        <v>5.97</v>
      </c>
      <c r="M109" s="7">
        <f t="shared" si="3"/>
        <v>17.91</v>
      </c>
      <c r="N109" t="str">
        <f t="shared" si="4"/>
        <v>Robusta</v>
      </c>
      <c r="O109" t="str">
        <f t="shared" si="5"/>
        <v>Medium</v>
      </c>
      <c r="P109" t="str">
        <f>VLOOKUP(Orders_Table[[#This Row],[Customer ID]],customers!$A$1:$I$1001,9,FALSE)</f>
        <v>Yes</v>
      </c>
    </row>
    <row r="110" spans="1:16" x14ac:dyDescent="0.25">
      <c r="A110" s="2" t="s">
        <v>1095</v>
      </c>
      <c r="B110" s="4">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INDEX(products!$A$1:$G$49,MATCH('Order-Worksheet'!$D110,products!$A$1:$A$49,0),MATCH('Order-Worksheet'!I$1,products!$A$1:$G$1,0))</f>
        <v>Ara</v>
      </c>
      <c r="J110" t="str">
        <f>INDEX(products!$A$1:$G$49,MATCH('Order-Worksheet'!$D110,products!$A$1:$A$49,0),MATCH('Order-Worksheet'!J$1,products!$A$1:$G$1,0))</f>
        <v>M</v>
      </c>
      <c r="K110" s="5">
        <f>INDEX(products!$A$1:$G$49,MATCH('Order-Worksheet'!$D110,products!$A$1:$A$49,0),MATCH('Order-Worksheet'!K$1,products!$A$1:$G$1,0))</f>
        <v>0.5</v>
      </c>
      <c r="L110" s="7">
        <f>INDEX(products!$A$1:$G$49,MATCH('Order-Worksheet'!$D110,products!$A$1:$A$49,0),MATCH('Order-Worksheet'!L$1,products!$A$1:$G$1,0))</f>
        <v>6.75</v>
      </c>
      <c r="M110" s="7">
        <f t="shared" si="3"/>
        <v>27</v>
      </c>
      <c r="N110" t="str">
        <f t="shared" si="4"/>
        <v>Arabica</v>
      </c>
      <c r="O110" t="str">
        <f t="shared" si="5"/>
        <v>Medium</v>
      </c>
      <c r="P110" t="str">
        <f>VLOOKUP(Orders_Table[[#This Row],[Customer ID]],customers!$A$1:$I$1001,9,FALSE)</f>
        <v>No</v>
      </c>
    </row>
    <row r="111" spans="1:16" x14ac:dyDescent="0.25">
      <c r="A111" s="2" t="s">
        <v>1100</v>
      </c>
      <c r="B111" s="4">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INDEX(products!$A$1:$G$49,MATCH('Order-Worksheet'!$D111,products!$A$1:$A$49,0),MATCH('Order-Worksheet'!I$1,products!$A$1:$G$1,0))</f>
        <v>Lib</v>
      </c>
      <c r="J111" t="str">
        <f>INDEX(products!$A$1:$G$49,MATCH('Order-Worksheet'!$D111,products!$A$1:$A$49,0),MATCH('Order-Worksheet'!J$1,products!$A$1:$G$1,0))</f>
        <v>D</v>
      </c>
      <c r="K111" s="5">
        <f>INDEX(products!$A$1:$G$49,MATCH('Order-Worksheet'!$D111,products!$A$1:$A$49,0),MATCH('Order-Worksheet'!K$1,products!$A$1:$G$1,0))</f>
        <v>0.5</v>
      </c>
      <c r="L111" s="7">
        <f>INDEX(products!$A$1:$G$49,MATCH('Order-Worksheet'!$D111,products!$A$1:$A$49,0),MATCH('Order-Worksheet'!L$1,products!$A$1:$G$1,0))</f>
        <v>7.77</v>
      </c>
      <c r="M111" s="7">
        <f t="shared" si="3"/>
        <v>7.77</v>
      </c>
      <c r="N111" t="str">
        <f t="shared" si="4"/>
        <v>Liberica</v>
      </c>
      <c r="O111" t="str">
        <f t="shared" si="5"/>
        <v>Dark</v>
      </c>
      <c r="P111" t="str">
        <f>VLOOKUP(Orders_Table[[#This Row],[Customer ID]],customers!$A$1:$I$1001,9,FALSE)</f>
        <v>Yes</v>
      </c>
    </row>
    <row r="112" spans="1:16" x14ac:dyDescent="0.25">
      <c r="A112" s="2" t="s">
        <v>1106</v>
      </c>
      <c r="B112" s="4">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INDEX(products!$A$1:$G$49,MATCH('Order-Worksheet'!$D112,products!$A$1:$A$49,0),MATCH('Order-Worksheet'!I$1,products!$A$1:$G$1,0))</f>
        <v>Exc</v>
      </c>
      <c r="J112" t="str">
        <f>INDEX(products!$A$1:$G$49,MATCH('Order-Worksheet'!$D112,products!$A$1:$A$49,0),MATCH('Order-Worksheet'!J$1,products!$A$1:$G$1,0))</f>
        <v>L</v>
      </c>
      <c r="K112" s="5">
        <f>INDEX(products!$A$1:$G$49,MATCH('Order-Worksheet'!$D112,products!$A$1:$A$49,0),MATCH('Order-Worksheet'!K$1,products!$A$1:$G$1,0))</f>
        <v>0.2</v>
      </c>
      <c r="L112" s="7">
        <f>INDEX(products!$A$1:$G$49,MATCH('Order-Worksheet'!$D112,products!$A$1:$A$49,0),MATCH('Order-Worksheet'!L$1,products!$A$1:$G$1,0))</f>
        <v>4.4550000000000001</v>
      </c>
      <c r="M112" s="7">
        <f t="shared" si="3"/>
        <v>13.365</v>
      </c>
      <c r="N112" t="str">
        <f t="shared" si="4"/>
        <v>Excelsa</v>
      </c>
      <c r="O112" t="str">
        <f t="shared" si="5"/>
        <v>Light</v>
      </c>
      <c r="P112" t="str">
        <f>VLOOKUP(Orders_Table[[#This Row],[Customer ID]],customers!$A$1:$I$1001,9,FALSE)</f>
        <v>Yes</v>
      </c>
    </row>
    <row r="113" spans="1:16" x14ac:dyDescent="0.25">
      <c r="A113" s="2" t="s">
        <v>1112</v>
      </c>
      <c r="B113" s="4">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INDEX(products!$A$1:$G$49,MATCH('Order-Worksheet'!$D113,products!$A$1:$A$49,0),MATCH('Order-Worksheet'!I$1,products!$A$1:$G$1,0))</f>
        <v>Rob</v>
      </c>
      <c r="J113" t="str">
        <f>INDEX(products!$A$1:$G$49,MATCH('Order-Worksheet'!$D113,products!$A$1:$A$49,0),MATCH('Order-Worksheet'!J$1,products!$A$1:$G$1,0))</f>
        <v>D</v>
      </c>
      <c r="K113" s="5">
        <f>INDEX(products!$A$1:$G$49,MATCH('Order-Worksheet'!$D113,products!$A$1:$A$49,0),MATCH('Order-Worksheet'!K$1,products!$A$1:$G$1,0))</f>
        <v>0.5</v>
      </c>
      <c r="L113" s="7">
        <f>INDEX(products!$A$1:$G$49,MATCH('Order-Worksheet'!$D113,products!$A$1:$A$49,0),MATCH('Order-Worksheet'!L$1,products!$A$1:$G$1,0))</f>
        <v>5.3699999999999992</v>
      </c>
      <c r="M113" s="7">
        <f t="shared" si="3"/>
        <v>26.849999999999994</v>
      </c>
      <c r="N113" t="str">
        <f t="shared" si="4"/>
        <v>Robusta</v>
      </c>
      <c r="O113" t="str">
        <f t="shared" si="5"/>
        <v>Dark</v>
      </c>
      <c r="P113" t="str">
        <f>VLOOKUP(Orders_Table[[#This Row],[Customer ID]],customers!$A$1:$I$1001,9,FALSE)</f>
        <v>No</v>
      </c>
    </row>
    <row r="114" spans="1:16" x14ac:dyDescent="0.25">
      <c r="A114" s="2" t="s">
        <v>1117</v>
      </c>
      <c r="B114" s="4">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INDEX(products!$A$1:$G$49,MATCH('Order-Worksheet'!$D114,products!$A$1:$A$49,0),MATCH('Order-Worksheet'!I$1,products!$A$1:$G$1,0))</f>
        <v>Ara</v>
      </c>
      <c r="J114" t="str">
        <f>INDEX(products!$A$1:$G$49,MATCH('Order-Worksheet'!$D114,products!$A$1:$A$49,0),MATCH('Order-Worksheet'!J$1,products!$A$1:$G$1,0))</f>
        <v>M</v>
      </c>
      <c r="K114" s="5">
        <f>INDEX(products!$A$1:$G$49,MATCH('Order-Worksheet'!$D114,products!$A$1:$A$49,0),MATCH('Order-Worksheet'!K$1,products!$A$1:$G$1,0))</f>
        <v>1</v>
      </c>
      <c r="L114" s="7">
        <f>INDEX(products!$A$1:$G$49,MATCH('Order-Worksheet'!$D114,products!$A$1:$A$49,0),MATCH('Order-Worksheet'!L$1,products!$A$1:$G$1,0))</f>
        <v>11.25</v>
      </c>
      <c r="M114" s="7">
        <f t="shared" si="3"/>
        <v>11.25</v>
      </c>
      <c r="N114" t="str">
        <f t="shared" si="4"/>
        <v>Arabica</v>
      </c>
      <c r="O114" t="str">
        <f t="shared" si="5"/>
        <v>Medium</v>
      </c>
      <c r="P114" t="str">
        <f>VLOOKUP(Orders_Table[[#This Row],[Customer ID]],customers!$A$1:$I$1001,9,FALSE)</f>
        <v>No</v>
      </c>
    </row>
    <row r="115" spans="1:16" x14ac:dyDescent="0.25">
      <c r="A115" s="2" t="s">
        <v>1123</v>
      </c>
      <c r="B115" s="4">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INDEX(products!$A$1:$G$49,MATCH('Order-Worksheet'!$D115,products!$A$1:$A$49,0),MATCH('Order-Worksheet'!I$1,products!$A$1:$G$1,0))</f>
        <v>Lib</v>
      </c>
      <c r="J115" t="str">
        <f>INDEX(products!$A$1:$G$49,MATCH('Order-Worksheet'!$D115,products!$A$1:$A$49,0),MATCH('Order-Worksheet'!J$1,products!$A$1:$G$1,0))</f>
        <v>M</v>
      </c>
      <c r="K115" s="5">
        <f>INDEX(products!$A$1:$G$49,MATCH('Order-Worksheet'!$D115,products!$A$1:$A$49,0),MATCH('Order-Worksheet'!K$1,products!$A$1:$G$1,0))</f>
        <v>1</v>
      </c>
      <c r="L115" s="7">
        <f>INDEX(products!$A$1:$G$49,MATCH('Order-Worksheet'!$D115,products!$A$1:$A$49,0),MATCH('Order-Worksheet'!L$1,products!$A$1:$G$1,0))</f>
        <v>14.55</v>
      </c>
      <c r="M115" s="7">
        <f t="shared" si="3"/>
        <v>14.55</v>
      </c>
      <c r="N115" t="str">
        <f t="shared" si="4"/>
        <v>Liberica</v>
      </c>
      <c r="O115" t="str">
        <f t="shared" si="5"/>
        <v>Medium</v>
      </c>
      <c r="P115" t="str">
        <f>VLOOKUP(Orders_Table[[#This Row],[Customer ID]],customers!$A$1:$I$1001,9,FALSE)</f>
        <v>No</v>
      </c>
    </row>
    <row r="116" spans="1:16" x14ac:dyDescent="0.25">
      <c r="A116" s="2" t="s">
        <v>1129</v>
      </c>
      <c r="B116" s="4">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INDEX(products!$A$1:$G$49,MATCH('Order-Worksheet'!$D116,products!$A$1:$A$49,0),MATCH('Order-Worksheet'!I$1,products!$A$1:$G$1,0))</f>
        <v>Rob</v>
      </c>
      <c r="J116" t="str">
        <f>INDEX(products!$A$1:$G$49,MATCH('Order-Worksheet'!$D116,products!$A$1:$A$49,0),MATCH('Order-Worksheet'!J$1,products!$A$1:$G$1,0))</f>
        <v>L</v>
      </c>
      <c r="K116" s="5">
        <f>INDEX(products!$A$1:$G$49,MATCH('Order-Worksheet'!$D116,products!$A$1:$A$49,0),MATCH('Order-Worksheet'!K$1,products!$A$1:$G$1,0))</f>
        <v>0.2</v>
      </c>
      <c r="L116" s="7">
        <f>INDEX(products!$A$1:$G$49,MATCH('Order-Worksheet'!$D116,products!$A$1:$A$49,0),MATCH('Order-Worksheet'!L$1,products!$A$1:$G$1,0))</f>
        <v>3.5849999999999995</v>
      </c>
      <c r="M116" s="7">
        <f t="shared" si="3"/>
        <v>14.339999999999998</v>
      </c>
      <c r="N116" t="str">
        <f t="shared" si="4"/>
        <v>Robusta</v>
      </c>
      <c r="O116" t="str">
        <f t="shared" si="5"/>
        <v>Light</v>
      </c>
      <c r="P116" t="str">
        <f>VLOOKUP(Orders_Table[[#This Row],[Customer ID]],customers!$A$1:$I$1001,9,FALSE)</f>
        <v>No</v>
      </c>
    </row>
    <row r="117" spans="1:16" x14ac:dyDescent="0.25">
      <c r="A117" s="2" t="s">
        <v>1134</v>
      </c>
      <c r="B117" s="4">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INDEX(products!$A$1:$G$49,MATCH('Order-Worksheet'!$D117,products!$A$1:$A$49,0),MATCH('Order-Worksheet'!I$1,products!$A$1:$G$1,0))</f>
        <v>Lib</v>
      </c>
      <c r="J117" t="str">
        <f>INDEX(products!$A$1:$G$49,MATCH('Order-Worksheet'!$D117,products!$A$1:$A$49,0),MATCH('Order-Worksheet'!J$1,products!$A$1:$G$1,0))</f>
        <v>L</v>
      </c>
      <c r="K117" s="5">
        <f>INDEX(products!$A$1:$G$49,MATCH('Order-Worksheet'!$D117,products!$A$1:$A$49,0),MATCH('Order-Worksheet'!K$1,products!$A$1:$G$1,0))</f>
        <v>1</v>
      </c>
      <c r="L117" s="7">
        <f>INDEX(products!$A$1:$G$49,MATCH('Order-Worksheet'!$D117,products!$A$1:$A$49,0),MATCH('Order-Worksheet'!L$1,products!$A$1:$G$1,0))</f>
        <v>15.85</v>
      </c>
      <c r="M117" s="7">
        <f t="shared" si="3"/>
        <v>15.85</v>
      </c>
      <c r="N117" t="str">
        <f t="shared" si="4"/>
        <v>Liberica</v>
      </c>
      <c r="O117" t="str">
        <f t="shared" si="5"/>
        <v>Light</v>
      </c>
      <c r="P117" t="str">
        <f>VLOOKUP(Orders_Table[[#This Row],[Customer ID]],customers!$A$1:$I$1001,9,FALSE)</f>
        <v>No</v>
      </c>
    </row>
    <row r="118" spans="1:16" x14ac:dyDescent="0.25">
      <c r="A118" s="2" t="s">
        <v>1140</v>
      </c>
      <c r="B118" s="4">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INDEX(products!$A$1:$G$49,MATCH('Order-Worksheet'!$D118,products!$A$1:$A$49,0),MATCH('Order-Worksheet'!I$1,products!$A$1:$G$1,0))</f>
        <v>Lib</v>
      </c>
      <c r="J118" t="str">
        <f>INDEX(products!$A$1:$G$49,MATCH('Order-Worksheet'!$D118,products!$A$1:$A$49,0),MATCH('Order-Worksheet'!J$1,products!$A$1:$G$1,0))</f>
        <v>L</v>
      </c>
      <c r="K118" s="5">
        <f>INDEX(products!$A$1:$G$49,MATCH('Order-Worksheet'!$D118,products!$A$1:$A$49,0),MATCH('Order-Worksheet'!K$1,products!$A$1:$G$1,0))</f>
        <v>0.2</v>
      </c>
      <c r="L118" s="7">
        <f>INDEX(products!$A$1:$G$49,MATCH('Order-Worksheet'!$D118,products!$A$1:$A$49,0),MATCH('Order-Worksheet'!L$1,products!$A$1:$G$1,0))</f>
        <v>4.7549999999999999</v>
      </c>
      <c r="M118" s="7">
        <f t="shared" si="3"/>
        <v>19.02</v>
      </c>
      <c r="N118" t="str">
        <f t="shared" si="4"/>
        <v>Liberica</v>
      </c>
      <c r="O118" t="str">
        <f t="shared" si="5"/>
        <v>Light</v>
      </c>
      <c r="P118" t="str">
        <f>VLOOKUP(Orders_Table[[#This Row],[Customer ID]],customers!$A$1:$I$1001,9,FALSE)</f>
        <v>Yes</v>
      </c>
    </row>
    <row r="119" spans="1:16" x14ac:dyDescent="0.25">
      <c r="A119" s="2" t="s">
        <v>1146</v>
      </c>
      <c r="B119" s="4">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INDEX(products!$A$1:$G$49,MATCH('Order-Worksheet'!$D119,products!$A$1:$A$49,0),MATCH('Order-Worksheet'!I$1,products!$A$1:$G$1,0))</f>
        <v>Lib</v>
      </c>
      <c r="J119" t="str">
        <f>INDEX(products!$A$1:$G$49,MATCH('Order-Worksheet'!$D119,products!$A$1:$A$49,0),MATCH('Order-Worksheet'!J$1,products!$A$1:$G$1,0))</f>
        <v>L</v>
      </c>
      <c r="K119" s="5">
        <f>INDEX(products!$A$1:$G$49,MATCH('Order-Worksheet'!$D119,products!$A$1:$A$49,0),MATCH('Order-Worksheet'!K$1,products!$A$1:$G$1,0))</f>
        <v>0.5</v>
      </c>
      <c r="L119" s="7">
        <f>INDEX(products!$A$1:$G$49,MATCH('Order-Worksheet'!$D119,products!$A$1:$A$49,0),MATCH('Order-Worksheet'!L$1,products!$A$1:$G$1,0))</f>
        <v>9.51</v>
      </c>
      <c r="M119" s="7">
        <f t="shared" si="3"/>
        <v>38.04</v>
      </c>
      <c r="N119" t="str">
        <f t="shared" si="4"/>
        <v>Liberica</v>
      </c>
      <c r="O119" t="str">
        <f t="shared" si="5"/>
        <v>Light</v>
      </c>
      <c r="P119" t="str">
        <f>VLOOKUP(Orders_Table[[#This Row],[Customer ID]],customers!$A$1:$I$1001,9,FALSE)</f>
        <v>No</v>
      </c>
    </row>
    <row r="120" spans="1:16" x14ac:dyDescent="0.25">
      <c r="A120" s="2" t="s">
        <v>1152</v>
      </c>
      <c r="B120" s="4">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INDEX(products!$A$1:$G$49,MATCH('Order-Worksheet'!$D120,products!$A$1:$A$49,0),MATCH('Order-Worksheet'!I$1,products!$A$1:$G$1,0))</f>
        <v>Exc</v>
      </c>
      <c r="J120" t="str">
        <f>INDEX(products!$A$1:$G$49,MATCH('Order-Worksheet'!$D120,products!$A$1:$A$49,0),MATCH('Order-Worksheet'!J$1,products!$A$1:$G$1,0))</f>
        <v>D</v>
      </c>
      <c r="K120" s="5">
        <f>INDEX(products!$A$1:$G$49,MATCH('Order-Worksheet'!$D120,products!$A$1:$A$49,0),MATCH('Order-Worksheet'!K$1,products!$A$1:$G$1,0))</f>
        <v>0.5</v>
      </c>
      <c r="L120" s="7">
        <f>INDEX(products!$A$1:$G$49,MATCH('Order-Worksheet'!$D120,products!$A$1:$A$49,0),MATCH('Order-Worksheet'!L$1,products!$A$1:$G$1,0))</f>
        <v>7.29</v>
      </c>
      <c r="M120" s="7">
        <f t="shared" si="3"/>
        <v>21.87</v>
      </c>
      <c r="N120" t="str">
        <f t="shared" si="4"/>
        <v>Excelsa</v>
      </c>
      <c r="O120" t="str">
        <f t="shared" si="5"/>
        <v>Dark</v>
      </c>
      <c r="P120" t="str">
        <f>VLOOKUP(Orders_Table[[#This Row],[Customer ID]],customers!$A$1:$I$1001,9,FALSE)</f>
        <v>Yes</v>
      </c>
    </row>
    <row r="121" spans="1:16" x14ac:dyDescent="0.25">
      <c r="A121" s="2" t="s">
        <v>1158</v>
      </c>
      <c r="B121" s="4">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INDEX(products!$A$1:$G$49,MATCH('Order-Worksheet'!$D121,products!$A$1:$A$49,0),MATCH('Order-Worksheet'!I$1,products!$A$1:$G$1,0))</f>
        <v>Exc</v>
      </c>
      <c r="J121" t="str">
        <f>INDEX(products!$A$1:$G$49,MATCH('Order-Worksheet'!$D121,products!$A$1:$A$49,0),MATCH('Order-Worksheet'!J$1,products!$A$1:$G$1,0))</f>
        <v>M</v>
      </c>
      <c r="K121" s="5">
        <f>INDEX(products!$A$1:$G$49,MATCH('Order-Worksheet'!$D121,products!$A$1:$A$49,0),MATCH('Order-Worksheet'!K$1,products!$A$1:$G$1,0))</f>
        <v>0.2</v>
      </c>
      <c r="L121" s="7">
        <f>INDEX(products!$A$1:$G$49,MATCH('Order-Worksheet'!$D121,products!$A$1:$A$49,0),MATCH('Order-Worksheet'!L$1,products!$A$1:$G$1,0))</f>
        <v>4.125</v>
      </c>
      <c r="M121" s="7">
        <f t="shared" si="3"/>
        <v>4.125</v>
      </c>
      <c r="N121" t="str">
        <f t="shared" si="4"/>
        <v>Excelsa</v>
      </c>
      <c r="O121" t="str">
        <f t="shared" si="5"/>
        <v>Medium</v>
      </c>
      <c r="P121" t="str">
        <f>VLOOKUP(Orders_Table[[#This Row],[Customer ID]],customers!$A$1:$I$1001,9,FALSE)</f>
        <v>No</v>
      </c>
    </row>
    <row r="122" spans="1:16" x14ac:dyDescent="0.25">
      <c r="A122" s="2" t="s">
        <v>1158</v>
      </c>
      <c r="B122" s="4">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INDEX(products!$A$1:$G$49,MATCH('Order-Worksheet'!$D122,products!$A$1:$A$49,0),MATCH('Order-Worksheet'!I$1,products!$A$1:$G$1,0))</f>
        <v>Ara</v>
      </c>
      <c r="J122" t="str">
        <f>INDEX(products!$A$1:$G$49,MATCH('Order-Worksheet'!$D122,products!$A$1:$A$49,0),MATCH('Order-Worksheet'!J$1,products!$A$1:$G$1,0))</f>
        <v>L</v>
      </c>
      <c r="K122" s="5">
        <f>INDEX(products!$A$1:$G$49,MATCH('Order-Worksheet'!$D122,products!$A$1:$A$49,0),MATCH('Order-Worksheet'!K$1,products!$A$1:$G$1,0))</f>
        <v>0.2</v>
      </c>
      <c r="L122" s="7">
        <f>INDEX(products!$A$1:$G$49,MATCH('Order-Worksheet'!$D122,products!$A$1:$A$49,0),MATCH('Order-Worksheet'!L$1,products!$A$1:$G$1,0))</f>
        <v>3.8849999999999998</v>
      </c>
      <c r="M122" s="7">
        <f t="shared" si="3"/>
        <v>3.8849999999999998</v>
      </c>
      <c r="N122" t="str">
        <f t="shared" si="4"/>
        <v>Arabica</v>
      </c>
      <c r="O122" t="str">
        <f t="shared" si="5"/>
        <v>Light</v>
      </c>
      <c r="P122" t="str">
        <f>VLOOKUP(Orders_Table[[#This Row],[Customer ID]],customers!$A$1:$I$1001,9,FALSE)</f>
        <v>No</v>
      </c>
    </row>
    <row r="123" spans="1:16" x14ac:dyDescent="0.25">
      <c r="A123" s="2" t="s">
        <v>1158</v>
      </c>
      <c r="B123" s="4">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INDEX(products!$A$1:$G$49,MATCH('Order-Worksheet'!$D123,products!$A$1:$A$49,0),MATCH('Order-Worksheet'!I$1,products!$A$1:$G$1,0))</f>
        <v>Exc</v>
      </c>
      <c r="J123" t="str">
        <f>INDEX(products!$A$1:$G$49,MATCH('Order-Worksheet'!$D123,products!$A$1:$A$49,0),MATCH('Order-Worksheet'!J$1,products!$A$1:$G$1,0))</f>
        <v>M</v>
      </c>
      <c r="K123" s="5">
        <f>INDEX(products!$A$1:$G$49,MATCH('Order-Worksheet'!$D123,products!$A$1:$A$49,0),MATCH('Order-Worksheet'!K$1,products!$A$1:$G$1,0))</f>
        <v>1</v>
      </c>
      <c r="L123" s="7">
        <f>INDEX(products!$A$1:$G$49,MATCH('Order-Worksheet'!$D123,products!$A$1:$A$49,0),MATCH('Order-Worksheet'!L$1,products!$A$1:$G$1,0))</f>
        <v>13.75</v>
      </c>
      <c r="M123" s="7">
        <f t="shared" si="3"/>
        <v>68.75</v>
      </c>
      <c r="N123" t="str">
        <f t="shared" si="4"/>
        <v>Excelsa</v>
      </c>
      <c r="O123" t="str">
        <f t="shared" si="5"/>
        <v>Medium</v>
      </c>
      <c r="P123" t="str">
        <f>VLOOKUP(Orders_Table[[#This Row],[Customer ID]],customers!$A$1:$I$1001,9,FALSE)</f>
        <v>No</v>
      </c>
    </row>
    <row r="124" spans="1:16" x14ac:dyDescent="0.25">
      <c r="A124" s="2" t="s">
        <v>1174</v>
      </c>
      <c r="B124" s="4">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INDEX(products!$A$1:$G$49,MATCH('Order-Worksheet'!$D124,products!$A$1:$A$49,0),MATCH('Order-Worksheet'!I$1,products!$A$1:$G$1,0))</f>
        <v>Ara</v>
      </c>
      <c r="J124" t="str">
        <f>INDEX(products!$A$1:$G$49,MATCH('Order-Worksheet'!$D124,products!$A$1:$A$49,0),MATCH('Order-Worksheet'!J$1,products!$A$1:$G$1,0))</f>
        <v>D</v>
      </c>
      <c r="K124" s="5">
        <f>INDEX(products!$A$1:$G$49,MATCH('Order-Worksheet'!$D124,products!$A$1:$A$49,0),MATCH('Order-Worksheet'!K$1,products!$A$1:$G$1,0))</f>
        <v>0.5</v>
      </c>
      <c r="L124" s="7">
        <f>INDEX(products!$A$1:$G$49,MATCH('Order-Worksheet'!$D124,products!$A$1:$A$49,0),MATCH('Order-Worksheet'!L$1,products!$A$1:$G$1,0))</f>
        <v>5.97</v>
      </c>
      <c r="M124" s="7">
        <f t="shared" si="3"/>
        <v>23.88</v>
      </c>
      <c r="N124" t="str">
        <f t="shared" si="4"/>
        <v>Arabica</v>
      </c>
      <c r="O124" t="str">
        <f t="shared" si="5"/>
        <v>Dark</v>
      </c>
      <c r="P124" t="str">
        <f>VLOOKUP(Orders_Table[[#This Row],[Customer ID]],customers!$A$1:$I$1001,9,FALSE)</f>
        <v>Yes</v>
      </c>
    </row>
    <row r="125" spans="1:16" x14ac:dyDescent="0.25">
      <c r="A125" s="2" t="s">
        <v>1180</v>
      </c>
      <c r="B125" s="4">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INDEX(products!$A$1:$G$49,MATCH('Order-Worksheet'!$D125,products!$A$1:$A$49,0),MATCH('Order-Worksheet'!I$1,products!$A$1:$G$1,0))</f>
        <v>Lib</v>
      </c>
      <c r="J125" t="str">
        <f>INDEX(products!$A$1:$G$49,MATCH('Order-Worksheet'!$D125,products!$A$1:$A$49,0),MATCH('Order-Worksheet'!J$1,products!$A$1:$G$1,0))</f>
        <v>L</v>
      </c>
      <c r="K125" s="5">
        <f>INDEX(products!$A$1:$G$49,MATCH('Order-Worksheet'!$D125,products!$A$1:$A$49,0),MATCH('Order-Worksheet'!K$1,products!$A$1:$G$1,0))</f>
        <v>2.5</v>
      </c>
      <c r="L125" s="7">
        <f>INDEX(products!$A$1:$G$49,MATCH('Order-Worksheet'!$D125,products!$A$1:$A$49,0),MATCH('Order-Worksheet'!L$1,products!$A$1:$G$1,0))</f>
        <v>36.454999999999998</v>
      </c>
      <c r="M125" s="7">
        <f t="shared" si="3"/>
        <v>145.82</v>
      </c>
      <c r="N125" t="str">
        <f t="shared" si="4"/>
        <v>Liberica</v>
      </c>
      <c r="O125" t="str">
        <f t="shared" si="5"/>
        <v>Light</v>
      </c>
      <c r="P125" t="str">
        <f>VLOOKUP(Orders_Table[[#This Row],[Customer ID]],customers!$A$1:$I$1001,9,FALSE)</f>
        <v>No</v>
      </c>
    </row>
    <row r="126" spans="1:16" x14ac:dyDescent="0.25">
      <c r="A126" s="2" t="s">
        <v>1186</v>
      </c>
      <c r="B126" s="4">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INDEX(products!$A$1:$G$49,MATCH('Order-Worksheet'!$D126,products!$A$1:$A$49,0),MATCH('Order-Worksheet'!I$1,products!$A$1:$G$1,0))</f>
        <v>Lib</v>
      </c>
      <c r="J126" t="str">
        <f>INDEX(products!$A$1:$G$49,MATCH('Order-Worksheet'!$D126,products!$A$1:$A$49,0),MATCH('Order-Worksheet'!J$1,products!$A$1:$G$1,0))</f>
        <v>M</v>
      </c>
      <c r="K126" s="5">
        <f>INDEX(products!$A$1:$G$49,MATCH('Order-Worksheet'!$D126,products!$A$1:$A$49,0),MATCH('Order-Worksheet'!K$1,products!$A$1:$G$1,0))</f>
        <v>0.2</v>
      </c>
      <c r="L126" s="7">
        <f>INDEX(products!$A$1:$G$49,MATCH('Order-Worksheet'!$D126,products!$A$1:$A$49,0),MATCH('Order-Worksheet'!L$1,products!$A$1:$G$1,0))</f>
        <v>4.3650000000000002</v>
      </c>
      <c r="M126" s="7">
        <f t="shared" si="3"/>
        <v>21.825000000000003</v>
      </c>
      <c r="N126" t="str">
        <f t="shared" si="4"/>
        <v>Liberica</v>
      </c>
      <c r="O126" t="str">
        <f t="shared" si="5"/>
        <v>Medium</v>
      </c>
      <c r="P126" t="str">
        <f>VLOOKUP(Orders_Table[[#This Row],[Customer ID]],customers!$A$1:$I$1001,9,FALSE)</f>
        <v>Yes</v>
      </c>
    </row>
    <row r="127" spans="1:16" x14ac:dyDescent="0.25">
      <c r="A127" s="2" t="s">
        <v>1192</v>
      </c>
      <c r="B127" s="4">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INDEX(products!$A$1:$G$49,MATCH('Order-Worksheet'!$D127,products!$A$1:$A$49,0),MATCH('Order-Worksheet'!I$1,products!$A$1:$G$1,0))</f>
        <v>Lib</v>
      </c>
      <c r="J127" t="str">
        <f>INDEX(products!$A$1:$G$49,MATCH('Order-Worksheet'!$D127,products!$A$1:$A$49,0),MATCH('Order-Worksheet'!J$1,products!$A$1:$G$1,0))</f>
        <v>M</v>
      </c>
      <c r="K127" s="5">
        <f>INDEX(products!$A$1:$G$49,MATCH('Order-Worksheet'!$D127,products!$A$1:$A$49,0),MATCH('Order-Worksheet'!K$1,products!$A$1:$G$1,0))</f>
        <v>0.5</v>
      </c>
      <c r="L127" s="7">
        <f>INDEX(products!$A$1:$G$49,MATCH('Order-Worksheet'!$D127,products!$A$1:$A$49,0),MATCH('Order-Worksheet'!L$1,products!$A$1:$G$1,0))</f>
        <v>8.73</v>
      </c>
      <c r="M127" s="7">
        <f t="shared" si="3"/>
        <v>26.19</v>
      </c>
      <c r="N127" t="str">
        <f t="shared" si="4"/>
        <v>Liberica</v>
      </c>
      <c r="O127" t="str">
        <f t="shared" si="5"/>
        <v>Medium</v>
      </c>
      <c r="P127" t="str">
        <f>VLOOKUP(Orders_Table[[#This Row],[Customer ID]],customers!$A$1:$I$1001,9,FALSE)</f>
        <v>Yes</v>
      </c>
    </row>
    <row r="128" spans="1:16" x14ac:dyDescent="0.25">
      <c r="A128" s="2" t="s">
        <v>1198</v>
      </c>
      <c r="B128" s="4">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INDEX(products!$A$1:$G$49,MATCH('Order-Worksheet'!$D128,products!$A$1:$A$49,0),MATCH('Order-Worksheet'!I$1,products!$A$1:$G$1,0))</f>
        <v>Ara</v>
      </c>
      <c r="J128" t="str">
        <f>INDEX(products!$A$1:$G$49,MATCH('Order-Worksheet'!$D128,products!$A$1:$A$49,0),MATCH('Order-Worksheet'!J$1,products!$A$1:$G$1,0))</f>
        <v>M</v>
      </c>
      <c r="K128" s="5">
        <f>INDEX(products!$A$1:$G$49,MATCH('Order-Worksheet'!$D128,products!$A$1:$A$49,0),MATCH('Order-Worksheet'!K$1,products!$A$1:$G$1,0))</f>
        <v>1</v>
      </c>
      <c r="L128" s="7">
        <f>INDEX(products!$A$1:$G$49,MATCH('Order-Worksheet'!$D128,products!$A$1:$A$49,0),MATCH('Order-Worksheet'!L$1,products!$A$1:$G$1,0))</f>
        <v>11.25</v>
      </c>
      <c r="M128" s="7">
        <f t="shared" si="3"/>
        <v>11.25</v>
      </c>
      <c r="N128" t="str">
        <f t="shared" si="4"/>
        <v>Arabica</v>
      </c>
      <c r="O128" t="str">
        <f t="shared" si="5"/>
        <v>Medium</v>
      </c>
      <c r="P128" t="str">
        <f>VLOOKUP(Orders_Table[[#This Row],[Customer ID]],customers!$A$1:$I$1001,9,FALSE)</f>
        <v>No</v>
      </c>
    </row>
    <row r="129" spans="1:16" x14ac:dyDescent="0.25">
      <c r="A129" s="2" t="s">
        <v>1204</v>
      </c>
      <c r="B129" s="4">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INDEX(products!$A$1:$G$49,MATCH('Order-Worksheet'!$D129,products!$A$1:$A$49,0),MATCH('Order-Worksheet'!I$1,products!$A$1:$G$1,0))</f>
        <v>Lib</v>
      </c>
      <c r="J129" t="str">
        <f>INDEX(products!$A$1:$G$49,MATCH('Order-Worksheet'!$D129,products!$A$1:$A$49,0),MATCH('Order-Worksheet'!J$1,products!$A$1:$G$1,0))</f>
        <v>D</v>
      </c>
      <c r="K129" s="5">
        <f>INDEX(products!$A$1:$G$49,MATCH('Order-Worksheet'!$D129,products!$A$1:$A$49,0),MATCH('Order-Worksheet'!K$1,products!$A$1:$G$1,0))</f>
        <v>1</v>
      </c>
      <c r="L129" s="7">
        <f>INDEX(products!$A$1:$G$49,MATCH('Order-Worksheet'!$D129,products!$A$1:$A$49,0),MATCH('Order-Worksheet'!L$1,products!$A$1:$G$1,0))</f>
        <v>12.95</v>
      </c>
      <c r="M129" s="7">
        <f t="shared" si="3"/>
        <v>77.699999999999989</v>
      </c>
      <c r="N129" t="str">
        <f t="shared" si="4"/>
        <v>Liberica</v>
      </c>
      <c r="O129" t="str">
        <f t="shared" si="5"/>
        <v>Dark</v>
      </c>
      <c r="P129" t="str">
        <f>VLOOKUP(Orders_Table[[#This Row],[Customer ID]],customers!$A$1:$I$1001,9,FALSE)</f>
        <v>No</v>
      </c>
    </row>
    <row r="130" spans="1:16" x14ac:dyDescent="0.25">
      <c r="A130" s="2" t="s">
        <v>1210</v>
      </c>
      <c r="B130" s="4">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INDEX(products!$A$1:$G$49,MATCH('Order-Worksheet'!$D130,products!$A$1:$A$49,0),MATCH('Order-Worksheet'!I$1,products!$A$1:$G$1,0))</f>
        <v>Ara</v>
      </c>
      <c r="J130" t="str">
        <f>INDEX(products!$A$1:$G$49,MATCH('Order-Worksheet'!$D130,products!$A$1:$A$49,0),MATCH('Order-Worksheet'!J$1,products!$A$1:$G$1,0))</f>
        <v>M</v>
      </c>
      <c r="K130" s="5">
        <f>INDEX(products!$A$1:$G$49,MATCH('Order-Worksheet'!$D130,products!$A$1:$A$49,0),MATCH('Order-Worksheet'!K$1,products!$A$1:$G$1,0))</f>
        <v>0.5</v>
      </c>
      <c r="L130" s="7">
        <f>INDEX(products!$A$1:$G$49,MATCH('Order-Worksheet'!$D130,products!$A$1:$A$49,0),MATCH('Order-Worksheet'!L$1,products!$A$1:$G$1,0))</f>
        <v>6.75</v>
      </c>
      <c r="M130" s="7">
        <f t="shared" si="3"/>
        <v>6.75</v>
      </c>
      <c r="N130" t="str">
        <f t="shared" si="4"/>
        <v>Arabica</v>
      </c>
      <c r="O130" t="str">
        <f t="shared" si="5"/>
        <v>Medium</v>
      </c>
      <c r="P130" t="str">
        <f>VLOOKUP(Orders_Table[[#This Row],[Customer ID]],customers!$A$1:$I$1001,9,FALSE)</f>
        <v>No</v>
      </c>
    </row>
    <row r="131" spans="1:16" x14ac:dyDescent="0.25">
      <c r="A131" s="2" t="s">
        <v>1216</v>
      </c>
      <c r="B131" s="4">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INDEX(products!$A$1:$G$49,MATCH('Order-Worksheet'!$D131,products!$A$1:$A$49,0),MATCH('Order-Worksheet'!I$1,products!$A$1:$G$1,0))</f>
        <v>Exc</v>
      </c>
      <c r="J131" t="str">
        <f>INDEX(products!$A$1:$G$49,MATCH('Order-Worksheet'!$D131,products!$A$1:$A$49,0),MATCH('Order-Worksheet'!J$1,products!$A$1:$G$1,0))</f>
        <v>D</v>
      </c>
      <c r="K131" s="5">
        <f>INDEX(products!$A$1:$G$49,MATCH('Order-Worksheet'!$D131,products!$A$1:$A$49,0),MATCH('Order-Worksheet'!K$1,products!$A$1:$G$1,0))</f>
        <v>1</v>
      </c>
      <c r="L131" s="7">
        <f>INDEX(products!$A$1:$G$49,MATCH('Order-Worksheet'!$D131,products!$A$1:$A$49,0),MATCH('Order-Worksheet'!L$1,products!$A$1:$G$1,0))</f>
        <v>12.15</v>
      </c>
      <c r="M131" s="7">
        <f t="shared" ref="M131:M194" si="6">L131*E131</f>
        <v>12.15</v>
      </c>
      <c r="N131" t="str">
        <f t="shared" ref="N131:N194" si="7">IF(I131="Rob", "Robusta", IF(I131="Exc", "Excelsa", IF(I131="Ara", "Arabica",IF(I131="Lib", "Liberica"))))</f>
        <v>Excelsa</v>
      </c>
      <c r="O131" t="str">
        <f t="shared" ref="O131:O194" si="8">IF(J131="M","Medium",IF(J131="D","Dark",IF(J131="L", "Light","")))</f>
        <v>Dark</v>
      </c>
      <c r="P131" t="str">
        <f>VLOOKUP(Orders_Table[[#This Row],[Customer ID]],customers!$A$1:$I$1001,9,FALSE)</f>
        <v>Yes</v>
      </c>
    </row>
    <row r="132" spans="1:16" x14ac:dyDescent="0.25">
      <c r="A132" s="2" t="s">
        <v>1222</v>
      </c>
      <c r="B132" s="4">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INDEX(products!$A$1:$G$49,MATCH('Order-Worksheet'!$D132,products!$A$1:$A$49,0),MATCH('Order-Worksheet'!I$1,products!$A$1:$G$1,0))</f>
        <v>Ara</v>
      </c>
      <c r="J132" t="str">
        <f>INDEX(products!$A$1:$G$49,MATCH('Order-Worksheet'!$D132,products!$A$1:$A$49,0),MATCH('Order-Worksheet'!J$1,products!$A$1:$G$1,0))</f>
        <v>L</v>
      </c>
      <c r="K132" s="5">
        <f>INDEX(products!$A$1:$G$49,MATCH('Order-Worksheet'!$D132,products!$A$1:$A$49,0),MATCH('Order-Worksheet'!K$1,products!$A$1:$G$1,0))</f>
        <v>2.5</v>
      </c>
      <c r="L132" s="7">
        <f>INDEX(products!$A$1:$G$49,MATCH('Order-Worksheet'!$D132,products!$A$1:$A$49,0),MATCH('Order-Worksheet'!L$1,products!$A$1:$G$1,0))</f>
        <v>29.784999999999997</v>
      </c>
      <c r="M132" s="7">
        <f t="shared" si="6"/>
        <v>148.92499999999998</v>
      </c>
      <c r="N132" t="str">
        <f t="shared" si="7"/>
        <v>Arabica</v>
      </c>
      <c r="O132" t="str">
        <f t="shared" si="8"/>
        <v>Light</v>
      </c>
      <c r="P132" t="str">
        <f>VLOOKUP(Orders_Table[[#This Row],[Customer ID]],customers!$A$1:$I$1001,9,FALSE)</f>
        <v>Yes</v>
      </c>
    </row>
    <row r="133" spans="1:16" x14ac:dyDescent="0.25">
      <c r="A133" s="2" t="s">
        <v>1227</v>
      </c>
      <c r="B133" s="4">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INDEX(products!$A$1:$G$49,MATCH('Order-Worksheet'!$D133,products!$A$1:$A$49,0),MATCH('Order-Worksheet'!I$1,products!$A$1:$G$1,0))</f>
        <v>Exc</v>
      </c>
      <c r="J133" t="str">
        <f>INDEX(products!$A$1:$G$49,MATCH('Order-Worksheet'!$D133,products!$A$1:$A$49,0),MATCH('Order-Worksheet'!J$1,products!$A$1:$G$1,0))</f>
        <v>D</v>
      </c>
      <c r="K133" s="5">
        <f>INDEX(products!$A$1:$G$49,MATCH('Order-Worksheet'!$D133,products!$A$1:$A$49,0),MATCH('Order-Worksheet'!K$1,products!$A$1:$G$1,0))</f>
        <v>0.5</v>
      </c>
      <c r="L133" s="7">
        <f>INDEX(products!$A$1:$G$49,MATCH('Order-Worksheet'!$D133,products!$A$1:$A$49,0),MATCH('Order-Worksheet'!L$1,products!$A$1:$G$1,0))</f>
        <v>7.29</v>
      </c>
      <c r="M133" s="7">
        <f t="shared" si="6"/>
        <v>14.58</v>
      </c>
      <c r="N133" t="str">
        <f t="shared" si="7"/>
        <v>Excelsa</v>
      </c>
      <c r="O133" t="str">
        <f t="shared" si="8"/>
        <v>Dark</v>
      </c>
      <c r="P133" t="str">
        <f>VLOOKUP(Orders_Table[[#This Row],[Customer ID]],customers!$A$1:$I$1001,9,FALSE)</f>
        <v>Yes</v>
      </c>
    </row>
    <row r="134" spans="1:16" x14ac:dyDescent="0.25">
      <c r="A134" s="2" t="s">
        <v>1233</v>
      </c>
      <c r="B134" s="4">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INDEX(products!$A$1:$G$49,MATCH('Order-Worksheet'!$D134,products!$A$1:$A$49,0),MATCH('Order-Worksheet'!I$1,products!$A$1:$G$1,0))</f>
        <v>Ara</v>
      </c>
      <c r="J134" t="str">
        <f>INDEX(products!$A$1:$G$49,MATCH('Order-Worksheet'!$D134,products!$A$1:$A$49,0),MATCH('Order-Worksheet'!J$1,products!$A$1:$G$1,0))</f>
        <v>L</v>
      </c>
      <c r="K134" s="5">
        <f>INDEX(products!$A$1:$G$49,MATCH('Order-Worksheet'!$D134,products!$A$1:$A$49,0),MATCH('Order-Worksheet'!K$1,products!$A$1:$G$1,0))</f>
        <v>2.5</v>
      </c>
      <c r="L134" s="7">
        <f>INDEX(products!$A$1:$G$49,MATCH('Order-Worksheet'!$D134,products!$A$1:$A$49,0),MATCH('Order-Worksheet'!L$1,products!$A$1:$G$1,0))</f>
        <v>29.784999999999997</v>
      </c>
      <c r="M134" s="7">
        <f t="shared" si="6"/>
        <v>148.92499999999998</v>
      </c>
      <c r="N134" t="str">
        <f t="shared" si="7"/>
        <v>Arabica</v>
      </c>
      <c r="O134" t="str">
        <f t="shared" si="8"/>
        <v>Light</v>
      </c>
      <c r="P134" t="str">
        <f>VLOOKUP(Orders_Table[[#This Row],[Customer ID]],customers!$A$1:$I$1001,9,FALSE)</f>
        <v>Yes</v>
      </c>
    </row>
    <row r="135" spans="1:16" x14ac:dyDescent="0.25">
      <c r="A135" s="2" t="s">
        <v>1239</v>
      </c>
      <c r="B135" s="4">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INDEX(products!$A$1:$G$49,MATCH('Order-Worksheet'!$D135,products!$A$1:$A$49,0),MATCH('Order-Worksheet'!I$1,products!$A$1:$G$1,0))</f>
        <v>Lib</v>
      </c>
      <c r="J135" t="str">
        <f>INDEX(products!$A$1:$G$49,MATCH('Order-Worksheet'!$D135,products!$A$1:$A$49,0),MATCH('Order-Worksheet'!J$1,products!$A$1:$G$1,0))</f>
        <v>D</v>
      </c>
      <c r="K135" s="5">
        <f>INDEX(products!$A$1:$G$49,MATCH('Order-Worksheet'!$D135,products!$A$1:$A$49,0),MATCH('Order-Worksheet'!K$1,products!$A$1:$G$1,0))</f>
        <v>1</v>
      </c>
      <c r="L135" s="7">
        <f>INDEX(products!$A$1:$G$49,MATCH('Order-Worksheet'!$D135,products!$A$1:$A$49,0),MATCH('Order-Worksheet'!L$1,products!$A$1:$G$1,0))</f>
        <v>12.95</v>
      </c>
      <c r="M135" s="7">
        <f t="shared" si="6"/>
        <v>12.95</v>
      </c>
      <c r="N135" t="str">
        <f t="shared" si="7"/>
        <v>Liberica</v>
      </c>
      <c r="O135" t="str">
        <f t="shared" si="8"/>
        <v>Dark</v>
      </c>
      <c r="P135" t="str">
        <f>VLOOKUP(Orders_Table[[#This Row],[Customer ID]],customers!$A$1:$I$1001,9,FALSE)</f>
        <v>No</v>
      </c>
    </row>
    <row r="136" spans="1:16" x14ac:dyDescent="0.25">
      <c r="A136" s="2" t="s">
        <v>1245</v>
      </c>
      <c r="B136" s="4">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INDEX(products!$A$1:$G$49,MATCH('Order-Worksheet'!$D136,products!$A$1:$A$49,0),MATCH('Order-Worksheet'!I$1,products!$A$1:$G$1,0))</f>
        <v>Exc</v>
      </c>
      <c r="J136" t="str">
        <f>INDEX(products!$A$1:$G$49,MATCH('Order-Worksheet'!$D136,products!$A$1:$A$49,0),MATCH('Order-Worksheet'!J$1,products!$A$1:$G$1,0))</f>
        <v>M</v>
      </c>
      <c r="K136" s="5">
        <f>INDEX(products!$A$1:$G$49,MATCH('Order-Worksheet'!$D136,products!$A$1:$A$49,0),MATCH('Order-Worksheet'!K$1,products!$A$1:$G$1,0))</f>
        <v>2.5</v>
      </c>
      <c r="L136" s="7">
        <f>INDEX(products!$A$1:$G$49,MATCH('Order-Worksheet'!$D136,products!$A$1:$A$49,0),MATCH('Order-Worksheet'!L$1,products!$A$1:$G$1,0))</f>
        <v>31.624999999999996</v>
      </c>
      <c r="M136" s="7">
        <f t="shared" si="6"/>
        <v>94.874999999999986</v>
      </c>
      <c r="N136" t="str">
        <f t="shared" si="7"/>
        <v>Excelsa</v>
      </c>
      <c r="O136" t="str">
        <f t="shared" si="8"/>
        <v>Medium</v>
      </c>
      <c r="P136" t="str">
        <f>VLOOKUP(Orders_Table[[#This Row],[Customer ID]],customers!$A$1:$I$1001,9,FALSE)</f>
        <v>Yes</v>
      </c>
    </row>
    <row r="137" spans="1:16" x14ac:dyDescent="0.25">
      <c r="A137" s="2" t="s">
        <v>1249</v>
      </c>
      <c r="B137" s="4">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INDEX(products!$A$1:$G$49,MATCH('Order-Worksheet'!$D137,products!$A$1:$A$49,0),MATCH('Order-Worksheet'!I$1,products!$A$1:$G$1,0))</f>
        <v>Ara</v>
      </c>
      <c r="J137" t="str">
        <f>INDEX(products!$A$1:$G$49,MATCH('Order-Worksheet'!$D137,products!$A$1:$A$49,0),MATCH('Order-Worksheet'!J$1,products!$A$1:$G$1,0))</f>
        <v>L</v>
      </c>
      <c r="K137" s="5">
        <f>INDEX(products!$A$1:$G$49,MATCH('Order-Worksheet'!$D137,products!$A$1:$A$49,0),MATCH('Order-Worksheet'!K$1,products!$A$1:$G$1,0))</f>
        <v>0.5</v>
      </c>
      <c r="L137" s="7">
        <f>INDEX(products!$A$1:$G$49,MATCH('Order-Worksheet'!$D137,products!$A$1:$A$49,0),MATCH('Order-Worksheet'!L$1,products!$A$1:$G$1,0))</f>
        <v>7.77</v>
      </c>
      <c r="M137" s="7">
        <f t="shared" si="6"/>
        <v>38.849999999999994</v>
      </c>
      <c r="N137" t="str">
        <f t="shared" si="7"/>
        <v>Arabica</v>
      </c>
      <c r="O137" t="str">
        <f t="shared" si="8"/>
        <v>Light</v>
      </c>
      <c r="P137" t="str">
        <f>VLOOKUP(Orders_Table[[#This Row],[Customer ID]],customers!$A$1:$I$1001,9,FALSE)</f>
        <v>Yes</v>
      </c>
    </row>
    <row r="138" spans="1:16" x14ac:dyDescent="0.25">
      <c r="A138" s="2" t="s">
        <v>1255</v>
      </c>
      <c r="B138" s="4">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INDEX(products!$A$1:$G$49,MATCH('Order-Worksheet'!$D138,products!$A$1:$A$49,0),MATCH('Order-Worksheet'!I$1,products!$A$1:$G$1,0))</f>
        <v>Ara</v>
      </c>
      <c r="J138" t="str">
        <f>INDEX(products!$A$1:$G$49,MATCH('Order-Worksheet'!$D138,products!$A$1:$A$49,0),MATCH('Order-Worksheet'!J$1,products!$A$1:$G$1,0))</f>
        <v>D</v>
      </c>
      <c r="K138" s="5">
        <f>INDEX(products!$A$1:$G$49,MATCH('Order-Worksheet'!$D138,products!$A$1:$A$49,0),MATCH('Order-Worksheet'!K$1,products!$A$1:$G$1,0))</f>
        <v>0.2</v>
      </c>
      <c r="L138" s="7">
        <f>INDEX(products!$A$1:$G$49,MATCH('Order-Worksheet'!$D138,products!$A$1:$A$49,0),MATCH('Order-Worksheet'!L$1,products!$A$1:$G$1,0))</f>
        <v>2.9849999999999999</v>
      </c>
      <c r="M138" s="7">
        <f t="shared" si="6"/>
        <v>11.94</v>
      </c>
      <c r="N138" t="str">
        <f t="shared" si="7"/>
        <v>Arabica</v>
      </c>
      <c r="O138" t="str">
        <f t="shared" si="8"/>
        <v>Dark</v>
      </c>
      <c r="P138" t="str">
        <f>VLOOKUP(Orders_Table[[#This Row],[Customer ID]],customers!$A$1:$I$1001,9,FALSE)</f>
        <v>No</v>
      </c>
    </row>
    <row r="139" spans="1:16" x14ac:dyDescent="0.25">
      <c r="A139" s="2" t="s">
        <v>1261</v>
      </c>
      <c r="B139" s="4">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INDEX(products!$A$1:$G$49,MATCH('Order-Worksheet'!$D139,products!$A$1:$A$49,0),MATCH('Order-Worksheet'!I$1,products!$A$1:$G$1,0))</f>
        <v>Exc</v>
      </c>
      <c r="J139" t="str">
        <f>INDEX(products!$A$1:$G$49,MATCH('Order-Worksheet'!$D139,products!$A$1:$A$49,0),MATCH('Order-Worksheet'!J$1,products!$A$1:$G$1,0))</f>
        <v>L</v>
      </c>
      <c r="K139" s="5">
        <f>INDEX(products!$A$1:$G$49,MATCH('Order-Worksheet'!$D139,products!$A$1:$A$49,0),MATCH('Order-Worksheet'!K$1,products!$A$1:$G$1,0))</f>
        <v>2.5</v>
      </c>
      <c r="L139" s="7">
        <f>INDEX(products!$A$1:$G$49,MATCH('Order-Worksheet'!$D139,products!$A$1:$A$49,0),MATCH('Order-Worksheet'!L$1,products!$A$1:$G$1,0))</f>
        <v>34.154999999999994</v>
      </c>
      <c r="M139" s="7">
        <f t="shared" si="6"/>
        <v>102.46499999999997</v>
      </c>
      <c r="N139" t="str">
        <f t="shared" si="7"/>
        <v>Excelsa</v>
      </c>
      <c r="O139" t="str">
        <f t="shared" si="8"/>
        <v>Light</v>
      </c>
      <c r="P139" t="str">
        <f>VLOOKUP(Orders_Table[[#This Row],[Customer ID]],customers!$A$1:$I$1001,9,FALSE)</f>
        <v>No</v>
      </c>
    </row>
    <row r="140" spans="1:16" x14ac:dyDescent="0.25">
      <c r="A140" s="2" t="s">
        <v>1266</v>
      </c>
      <c r="B140" s="4">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INDEX(products!$A$1:$G$49,MATCH('Order-Worksheet'!$D140,products!$A$1:$A$49,0),MATCH('Order-Worksheet'!I$1,products!$A$1:$G$1,0))</f>
        <v>Exc</v>
      </c>
      <c r="J140" t="str">
        <f>INDEX(products!$A$1:$G$49,MATCH('Order-Worksheet'!$D140,products!$A$1:$A$49,0),MATCH('Order-Worksheet'!J$1,products!$A$1:$G$1,0))</f>
        <v>D</v>
      </c>
      <c r="K140" s="5">
        <f>INDEX(products!$A$1:$G$49,MATCH('Order-Worksheet'!$D140,products!$A$1:$A$49,0),MATCH('Order-Worksheet'!K$1,products!$A$1:$G$1,0))</f>
        <v>1</v>
      </c>
      <c r="L140" s="7">
        <f>INDEX(products!$A$1:$G$49,MATCH('Order-Worksheet'!$D140,products!$A$1:$A$49,0),MATCH('Order-Worksheet'!L$1,products!$A$1:$G$1,0))</f>
        <v>12.15</v>
      </c>
      <c r="M140" s="7">
        <f t="shared" si="6"/>
        <v>48.6</v>
      </c>
      <c r="N140" t="str">
        <f t="shared" si="7"/>
        <v>Excelsa</v>
      </c>
      <c r="O140" t="str">
        <f t="shared" si="8"/>
        <v>Dark</v>
      </c>
      <c r="P140" t="str">
        <f>VLOOKUP(Orders_Table[[#This Row],[Customer ID]],customers!$A$1:$I$1001,9,FALSE)</f>
        <v>No</v>
      </c>
    </row>
    <row r="141" spans="1:16" x14ac:dyDescent="0.25">
      <c r="A141" s="2" t="s">
        <v>1271</v>
      </c>
      <c r="B141" s="4">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INDEX(products!$A$1:$G$49,MATCH('Order-Worksheet'!$D141,products!$A$1:$A$49,0),MATCH('Order-Worksheet'!I$1,products!$A$1:$G$1,0))</f>
        <v>Lib</v>
      </c>
      <c r="J141" t="str">
        <f>INDEX(products!$A$1:$G$49,MATCH('Order-Worksheet'!$D141,products!$A$1:$A$49,0),MATCH('Order-Worksheet'!J$1,products!$A$1:$G$1,0))</f>
        <v>D</v>
      </c>
      <c r="K141" s="5">
        <f>INDEX(products!$A$1:$G$49,MATCH('Order-Worksheet'!$D141,products!$A$1:$A$49,0),MATCH('Order-Worksheet'!K$1,products!$A$1:$G$1,0))</f>
        <v>1</v>
      </c>
      <c r="L141" s="7">
        <f>INDEX(products!$A$1:$G$49,MATCH('Order-Worksheet'!$D141,products!$A$1:$A$49,0),MATCH('Order-Worksheet'!L$1,products!$A$1:$G$1,0))</f>
        <v>12.95</v>
      </c>
      <c r="M141" s="7">
        <f t="shared" si="6"/>
        <v>77.699999999999989</v>
      </c>
      <c r="N141" t="str">
        <f t="shared" si="7"/>
        <v>Liberica</v>
      </c>
      <c r="O141" t="str">
        <f t="shared" si="8"/>
        <v>Dark</v>
      </c>
      <c r="P141" t="str">
        <f>VLOOKUP(Orders_Table[[#This Row],[Customer ID]],customers!$A$1:$I$1001,9,FALSE)</f>
        <v>Yes</v>
      </c>
    </row>
    <row r="142" spans="1:16" x14ac:dyDescent="0.25">
      <c r="A142" s="2" t="s">
        <v>1276</v>
      </c>
      <c r="B142" s="4">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INDEX(products!$A$1:$G$49,MATCH('Order-Worksheet'!$D142,products!$A$1:$A$49,0),MATCH('Order-Worksheet'!I$1,products!$A$1:$G$1,0))</f>
        <v>Lib</v>
      </c>
      <c r="J142" t="str">
        <f>INDEX(products!$A$1:$G$49,MATCH('Order-Worksheet'!$D142,products!$A$1:$A$49,0),MATCH('Order-Worksheet'!J$1,products!$A$1:$G$1,0))</f>
        <v>D</v>
      </c>
      <c r="K142" s="5">
        <f>INDEX(products!$A$1:$G$49,MATCH('Order-Worksheet'!$D142,products!$A$1:$A$49,0),MATCH('Order-Worksheet'!K$1,products!$A$1:$G$1,0))</f>
        <v>2.5</v>
      </c>
      <c r="L142" s="7">
        <f>INDEX(products!$A$1:$G$49,MATCH('Order-Worksheet'!$D142,products!$A$1:$A$49,0),MATCH('Order-Worksheet'!L$1,products!$A$1:$G$1,0))</f>
        <v>29.784999999999997</v>
      </c>
      <c r="M142" s="7">
        <f t="shared" si="6"/>
        <v>29.784999999999997</v>
      </c>
      <c r="N142" t="str">
        <f t="shared" si="7"/>
        <v>Liberica</v>
      </c>
      <c r="O142" t="str">
        <f t="shared" si="8"/>
        <v>Dark</v>
      </c>
      <c r="P142" t="str">
        <f>VLOOKUP(Orders_Table[[#This Row],[Customer ID]],customers!$A$1:$I$1001,9,FALSE)</f>
        <v>Yes</v>
      </c>
    </row>
    <row r="143" spans="1:16" x14ac:dyDescent="0.25">
      <c r="A143" s="2" t="s">
        <v>1283</v>
      </c>
      <c r="B143" s="4">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INDEX(products!$A$1:$G$49,MATCH('Order-Worksheet'!$D143,products!$A$1:$A$49,0),MATCH('Order-Worksheet'!I$1,products!$A$1:$G$1,0))</f>
        <v>Ara</v>
      </c>
      <c r="J143" t="str">
        <f>INDEX(products!$A$1:$G$49,MATCH('Order-Worksheet'!$D143,products!$A$1:$A$49,0),MATCH('Order-Worksheet'!J$1,products!$A$1:$G$1,0))</f>
        <v>L</v>
      </c>
      <c r="K143" s="5">
        <f>INDEX(products!$A$1:$G$49,MATCH('Order-Worksheet'!$D143,products!$A$1:$A$49,0),MATCH('Order-Worksheet'!K$1,products!$A$1:$G$1,0))</f>
        <v>0.2</v>
      </c>
      <c r="L143" s="7">
        <f>INDEX(products!$A$1:$G$49,MATCH('Order-Worksheet'!$D143,products!$A$1:$A$49,0),MATCH('Order-Worksheet'!L$1,products!$A$1:$G$1,0))</f>
        <v>3.8849999999999998</v>
      </c>
      <c r="M143" s="7">
        <f t="shared" si="6"/>
        <v>15.54</v>
      </c>
      <c r="N143" t="str">
        <f t="shared" si="7"/>
        <v>Arabica</v>
      </c>
      <c r="O143" t="str">
        <f t="shared" si="8"/>
        <v>Light</v>
      </c>
      <c r="P143" t="str">
        <f>VLOOKUP(Orders_Table[[#This Row],[Customer ID]],customers!$A$1:$I$1001,9,FALSE)</f>
        <v>Yes</v>
      </c>
    </row>
    <row r="144" spans="1:16" x14ac:dyDescent="0.25">
      <c r="A144" s="2" t="s">
        <v>1289</v>
      </c>
      <c r="B144" s="4">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INDEX(products!$A$1:$G$49,MATCH('Order-Worksheet'!$D144,products!$A$1:$A$49,0),MATCH('Order-Worksheet'!I$1,products!$A$1:$G$1,0))</f>
        <v>Exc</v>
      </c>
      <c r="J144" t="str">
        <f>INDEX(products!$A$1:$G$49,MATCH('Order-Worksheet'!$D144,products!$A$1:$A$49,0),MATCH('Order-Worksheet'!J$1,products!$A$1:$G$1,0))</f>
        <v>L</v>
      </c>
      <c r="K144" s="5">
        <f>INDEX(products!$A$1:$G$49,MATCH('Order-Worksheet'!$D144,products!$A$1:$A$49,0),MATCH('Order-Worksheet'!K$1,products!$A$1:$G$1,0))</f>
        <v>2.5</v>
      </c>
      <c r="L144" s="7">
        <f>INDEX(products!$A$1:$G$49,MATCH('Order-Worksheet'!$D144,products!$A$1:$A$49,0),MATCH('Order-Worksheet'!L$1,products!$A$1:$G$1,0))</f>
        <v>34.154999999999994</v>
      </c>
      <c r="M144" s="7">
        <f t="shared" si="6"/>
        <v>136.61999999999998</v>
      </c>
      <c r="N144" t="str">
        <f t="shared" si="7"/>
        <v>Excelsa</v>
      </c>
      <c r="O144" t="str">
        <f t="shared" si="8"/>
        <v>Light</v>
      </c>
      <c r="P144" t="str">
        <f>VLOOKUP(Orders_Table[[#This Row],[Customer ID]],customers!$A$1:$I$1001,9,FALSE)</f>
        <v>Yes</v>
      </c>
    </row>
    <row r="145" spans="1:16" x14ac:dyDescent="0.25">
      <c r="A145" s="2" t="s">
        <v>1293</v>
      </c>
      <c r="B145" s="4">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INDEX(products!$A$1:$G$49,MATCH('Order-Worksheet'!$D145,products!$A$1:$A$49,0),MATCH('Order-Worksheet'!I$1,products!$A$1:$G$1,0))</f>
        <v>Lib</v>
      </c>
      <c r="J145" t="str">
        <f>INDEX(products!$A$1:$G$49,MATCH('Order-Worksheet'!$D145,products!$A$1:$A$49,0),MATCH('Order-Worksheet'!J$1,products!$A$1:$G$1,0))</f>
        <v>M</v>
      </c>
      <c r="K145" s="5">
        <f>INDEX(products!$A$1:$G$49,MATCH('Order-Worksheet'!$D145,products!$A$1:$A$49,0),MATCH('Order-Worksheet'!K$1,products!$A$1:$G$1,0))</f>
        <v>0.5</v>
      </c>
      <c r="L145" s="7">
        <f>INDEX(products!$A$1:$G$49,MATCH('Order-Worksheet'!$D145,products!$A$1:$A$49,0),MATCH('Order-Worksheet'!L$1,products!$A$1:$G$1,0))</f>
        <v>8.73</v>
      </c>
      <c r="M145" s="7">
        <f t="shared" si="6"/>
        <v>17.46</v>
      </c>
      <c r="N145" t="str">
        <f t="shared" si="7"/>
        <v>Liberica</v>
      </c>
      <c r="O145" t="str">
        <f t="shared" si="8"/>
        <v>Medium</v>
      </c>
      <c r="P145" t="str">
        <f>VLOOKUP(Orders_Table[[#This Row],[Customer ID]],customers!$A$1:$I$1001,9,FALSE)</f>
        <v>No</v>
      </c>
    </row>
    <row r="146" spans="1:16" x14ac:dyDescent="0.25">
      <c r="A146" s="2" t="s">
        <v>1299</v>
      </c>
      <c r="B146" s="4">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INDEX(products!$A$1:$G$49,MATCH('Order-Worksheet'!$D146,products!$A$1:$A$49,0),MATCH('Order-Worksheet'!I$1,products!$A$1:$G$1,0))</f>
        <v>Exc</v>
      </c>
      <c r="J146" t="str">
        <f>INDEX(products!$A$1:$G$49,MATCH('Order-Worksheet'!$D146,products!$A$1:$A$49,0),MATCH('Order-Worksheet'!J$1,products!$A$1:$G$1,0))</f>
        <v>L</v>
      </c>
      <c r="K146" s="5">
        <f>INDEX(products!$A$1:$G$49,MATCH('Order-Worksheet'!$D146,products!$A$1:$A$49,0),MATCH('Order-Worksheet'!K$1,products!$A$1:$G$1,0))</f>
        <v>2.5</v>
      </c>
      <c r="L146" s="7">
        <f>INDEX(products!$A$1:$G$49,MATCH('Order-Worksheet'!$D146,products!$A$1:$A$49,0),MATCH('Order-Worksheet'!L$1,products!$A$1:$G$1,0))</f>
        <v>34.154999999999994</v>
      </c>
      <c r="M146" s="7">
        <f t="shared" si="6"/>
        <v>68.309999999999988</v>
      </c>
      <c r="N146" t="str">
        <f t="shared" si="7"/>
        <v>Excelsa</v>
      </c>
      <c r="O146" t="str">
        <f t="shared" si="8"/>
        <v>Light</v>
      </c>
      <c r="P146" t="str">
        <f>VLOOKUP(Orders_Table[[#This Row],[Customer ID]],customers!$A$1:$I$1001,9,FALSE)</f>
        <v>Yes</v>
      </c>
    </row>
    <row r="147" spans="1:16" x14ac:dyDescent="0.25">
      <c r="A147" s="2" t="s">
        <v>1305</v>
      </c>
      <c r="B147" s="4">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INDEX(products!$A$1:$G$49,MATCH('Order-Worksheet'!$D147,products!$A$1:$A$49,0),MATCH('Order-Worksheet'!I$1,products!$A$1:$G$1,0))</f>
        <v>Lib</v>
      </c>
      <c r="J147" t="str">
        <f>INDEX(products!$A$1:$G$49,MATCH('Order-Worksheet'!$D147,products!$A$1:$A$49,0),MATCH('Order-Worksheet'!J$1,products!$A$1:$G$1,0))</f>
        <v>M</v>
      </c>
      <c r="K147" s="5">
        <f>INDEX(products!$A$1:$G$49,MATCH('Order-Worksheet'!$D147,products!$A$1:$A$49,0),MATCH('Order-Worksheet'!K$1,products!$A$1:$G$1,0))</f>
        <v>0.2</v>
      </c>
      <c r="L147" s="7">
        <f>INDEX(products!$A$1:$G$49,MATCH('Order-Worksheet'!$D147,products!$A$1:$A$49,0),MATCH('Order-Worksheet'!L$1,products!$A$1:$G$1,0))</f>
        <v>4.3650000000000002</v>
      </c>
      <c r="M147" s="7">
        <f t="shared" si="6"/>
        <v>17.46</v>
      </c>
      <c r="N147" t="str">
        <f t="shared" si="7"/>
        <v>Liberica</v>
      </c>
      <c r="O147" t="str">
        <f t="shared" si="8"/>
        <v>Medium</v>
      </c>
      <c r="P147" t="str">
        <f>VLOOKUP(Orders_Table[[#This Row],[Customer ID]],customers!$A$1:$I$1001,9,FALSE)</f>
        <v>No</v>
      </c>
    </row>
    <row r="148" spans="1:16" x14ac:dyDescent="0.25">
      <c r="A148" s="2" t="s">
        <v>1311</v>
      </c>
      <c r="B148" s="4">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INDEX(products!$A$1:$G$49,MATCH('Order-Worksheet'!$D148,products!$A$1:$A$49,0),MATCH('Order-Worksheet'!I$1,products!$A$1:$G$1,0))</f>
        <v>Lib</v>
      </c>
      <c r="J148" t="str">
        <f>INDEX(products!$A$1:$G$49,MATCH('Order-Worksheet'!$D148,products!$A$1:$A$49,0),MATCH('Order-Worksheet'!J$1,products!$A$1:$G$1,0))</f>
        <v>M</v>
      </c>
      <c r="K148" s="5">
        <f>INDEX(products!$A$1:$G$49,MATCH('Order-Worksheet'!$D148,products!$A$1:$A$49,0),MATCH('Order-Worksheet'!K$1,products!$A$1:$G$1,0))</f>
        <v>1</v>
      </c>
      <c r="L148" s="7">
        <f>INDEX(products!$A$1:$G$49,MATCH('Order-Worksheet'!$D148,products!$A$1:$A$49,0),MATCH('Order-Worksheet'!L$1,products!$A$1:$G$1,0))</f>
        <v>14.55</v>
      </c>
      <c r="M148" s="7">
        <f t="shared" si="6"/>
        <v>43.650000000000006</v>
      </c>
      <c r="N148" t="str">
        <f t="shared" si="7"/>
        <v>Liberica</v>
      </c>
      <c r="O148" t="str">
        <f t="shared" si="8"/>
        <v>Medium</v>
      </c>
      <c r="P148" t="str">
        <f>VLOOKUP(Orders_Table[[#This Row],[Customer ID]],customers!$A$1:$I$1001,9,FALSE)</f>
        <v>No</v>
      </c>
    </row>
    <row r="149" spans="1:16" x14ac:dyDescent="0.25">
      <c r="A149" s="2" t="s">
        <v>1311</v>
      </c>
      <c r="B149" s="4">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INDEX(products!$A$1:$G$49,MATCH('Order-Worksheet'!$D149,products!$A$1:$A$49,0),MATCH('Order-Worksheet'!I$1,products!$A$1:$G$1,0))</f>
        <v>Exc</v>
      </c>
      <c r="J149" t="str">
        <f>INDEX(products!$A$1:$G$49,MATCH('Order-Worksheet'!$D149,products!$A$1:$A$49,0),MATCH('Order-Worksheet'!J$1,products!$A$1:$G$1,0))</f>
        <v>M</v>
      </c>
      <c r="K149" s="5">
        <f>INDEX(products!$A$1:$G$49,MATCH('Order-Worksheet'!$D149,products!$A$1:$A$49,0),MATCH('Order-Worksheet'!K$1,products!$A$1:$G$1,0))</f>
        <v>1</v>
      </c>
      <c r="L149" s="7">
        <f>INDEX(products!$A$1:$G$49,MATCH('Order-Worksheet'!$D149,products!$A$1:$A$49,0),MATCH('Order-Worksheet'!L$1,products!$A$1:$G$1,0))</f>
        <v>13.75</v>
      </c>
      <c r="M149" s="7">
        <f t="shared" si="6"/>
        <v>27.5</v>
      </c>
      <c r="N149" t="str">
        <f t="shared" si="7"/>
        <v>Excelsa</v>
      </c>
      <c r="O149" t="str">
        <f t="shared" si="8"/>
        <v>Medium</v>
      </c>
      <c r="P149" t="str">
        <f>VLOOKUP(Orders_Table[[#This Row],[Customer ID]],customers!$A$1:$I$1001,9,FALSE)</f>
        <v>No</v>
      </c>
    </row>
    <row r="150" spans="1:16" x14ac:dyDescent="0.25">
      <c r="A150" s="2" t="s">
        <v>1322</v>
      </c>
      <c r="B150" s="4">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INDEX(products!$A$1:$G$49,MATCH('Order-Worksheet'!$D150,products!$A$1:$A$49,0),MATCH('Order-Worksheet'!I$1,products!$A$1:$G$1,0))</f>
        <v>Exc</v>
      </c>
      <c r="J150" t="str">
        <f>INDEX(products!$A$1:$G$49,MATCH('Order-Worksheet'!$D150,products!$A$1:$A$49,0),MATCH('Order-Worksheet'!J$1,products!$A$1:$G$1,0))</f>
        <v>D</v>
      </c>
      <c r="K150" s="5">
        <f>INDEX(products!$A$1:$G$49,MATCH('Order-Worksheet'!$D150,products!$A$1:$A$49,0),MATCH('Order-Worksheet'!K$1,products!$A$1:$G$1,0))</f>
        <v>0.2</v>
      </c>
      <c r="L150" s="7">
        <f>INDEX(products!$A$1:$G$49,MATCH('Order-Worksheet'!$D150,products!$A$1:$A$49,0),MATCH('Order-Worksheet'!L$1,products!$A$1:$G$1,0))</f>
        <v>3.645</v>
      </c>
      <c r="M150" s="7">
        <f t="shared" si="6"/>
        <v>18.225000000000001</v>
      </c>
      <c r="N150" t="str">
        <f t="shared" si="7"/>
        <v>Excelsa</v>
      </c>
      <c r="O150" t="str">
        <f t="shared" si="8"/>
        <v>Dark</v>
      </c>
      <c r="P150" t="str">
        <f>VLOOKUP(Orders_Table[[#This Row],[Customer ID]],customers!$A$1:$I$1001,9,FALSE)</f>
        <v>Yes</v>
      </c>
    </row>
    <row r="151" spans="1:16" x14ac:dyDescent="0.25">
      <c r="A151" s="2" t="s">
        <v>1328</v>
      </c>
      <c r="B151" s="4">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INDEX(products!$A$1:$G$49,MATCH('Order-Worksheet'!$D151,products!$A$1:$A$49,0),MATCH('Order-Worksheet'!I$1,products!$A$1:$G$1,0))</f>
        <v>Ara</v>
      </c>
      <c r="J151" t="str">
        <f>INDEX(products!$A$1:$G$49,MATCH('Order-Worksheet'!$D151,products!$A$1:$A$49,0),MATCH('Order-Worksheet'!J$1,products!$A$1:$G$1,0))</f>
        <v>M</v>
      </c>
      <c r="K151" s="5">
        <f>INDEX(products!$A$1:$G$49,MATCH('Order-Worksheet'!$D151,products!$A$1:$A$49,0),MATCH('Order-Worksheet'!K$1,products!$A$1:$G$1,0))</f>
        <v>2.5</v>
      </c>
      <c r="L151" s="7">
        <f>INDEX(products!$A$1:$G$49,MATCH('Order-Worksheet'!$D151,products!$A$1:$A$49,0),MATCH('Order-Worksheet'!L$1,products!$A$1:$G$1,0))</f>
        <v>25.874999999999996</v>
      </c>
      <c r="M151" s="7">
        <f t="shared" si="6"/>
        <v>51.749999999999993</v>
      </c>
      <c r="N151" t="str">
        <f t="shared" si="7"/>
        <v>Arabica</v>
      </c>
      <c r="O151" t="str">
        <f t="shared" si="8"/>
        <v>Medium</v>
      </c>
      <c r="P151" t="str">
        <f>VLOOKUP(Orders_Table[[#This Row],[Customer ID]],customers!$A$1:$I$1001,9,FALSE)</f>
        <v>Yes</v>
      </c>
    </row>
    <row r="152" spans="1:16" x14ac:dyDescent="0.25">
      <c r="A152" s="2" t="s">
        <v>1333</v>
      </c>
      <c r="B152" s="4">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INDEX(products!$A$1:$G$49,MATCH('Order-Worksheet'!$D152,products!$A$1:$A$49,0),MATCH('Order-Worksheet'!I$1,products!$A$1:$G$1,0))</f>
        <v>Lib</v>
      </c>
      <c r="J152" t="str">
        <f>INDEX(products!$A$1:$G$49,MATCH('Order-Worksheet'!$D152,products!$A$1:$A$49,0),MATCH('Order-Worksheet'!J$1,products!$A$1:$G$1,0))</f>
        <v>D</v>
      </c>
      <c r="K152" s="5">
        <f>INDEX(products!$A$1:$G$49,MATCH('Order-Worksheet'!$D152,products!$A$1:$A$49,0),MATCH('Order-Worksheet'!K$1,products!$A$1:$G$1,0))</f>
        <v>1</v>
      </c>
      <c r="L152" s="7">
        <f>INDEX(products!$A$1:$G$49,MATCH('Order-Worksheet'!$D152,products!$A$1:$A$49,0),MATCH('Order-Worksheet'!L$1,products!$A$1:$G$1,0))</f>
        <v>12.95</v>
      </c>
      <c r="M152" s="7">
        <f t="shared" si="6"/>
        <v>12.95</v>
      </c>
      <c r="N152" t="str">
        <f t="shared" si="7"/>
        <v>Liberica</v>
      </c>
      <c r="O152" t="str">
        <f t="shared" si="8"/>
        <v>Dark</v>
      </c>
      <c r="P152" t="str">
        <f>VLOOKUP(Orders_Table[[#This Row],[Customer ID]],customers!$A$1:$I$1001,9,FALSE)</f>
        <v>Yes</v>
      </c>
    </row>
    <row r="153" spans="1:16" x14ac:dyDescent="0.25">
      <c r="A153" s="2" t="s">
        <v>1339</v>
      </c>
      <c r="B153" s="4">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INDEX(products!$A$1:$G$49,MATCH('Order-Worksheet'!$D153,products!$A$1:$A$49,0),MATCH('Order-Worksheet'!I$1,products!$A$1:$G$1,0))</f>
        <v>Ara</v>
      </c>
      <c r="J153" t="str">
        <f>INDEX(products!$A$1:$G$49,MATCH('Order-Worksheet'!$D153,products!$A$1:$A$49,0),MATCH('Order-Worksheet'!J$1,products!$A$1:$G$1,0))</f>
        <v>M</v>
      </c>
      <c r="K153" s="5">
        <f>INDEX(products!$A$1:$G$49,MATCH('Order-Worksheet'!$D153,products!$A$1:$A$49,0),MATCH('Order-Worksheet'!K$1,products!$A$1:$G$1,0))</f>
        <v>1</v>
      </c>
      <c r="L153" s="7">
        <f>INDEX(products!$A$1:$G$49,MATCH('Order-Worksheet'!$D153,products!$A$1:$A$49,0),MATCH('Order-Worksheet'!L$1,products!$A$1:$G$1,0))</f>
        <v>11.25</v>
      </c>
      <c r="M153" s="7">
        <f t="shared" si="6"/>
        <v>33.75</v>
      </c>
      <c r="N153" t="str">
        <f t="shared" si="7"/>
        <v>Arabica</v>
      </c>
      <c r="O153" t="str">
        <f t="shared" si="8"/>
        <v>Medium</v>
      </c>
      <c r="P153" t="str">
        <f>VLOOKUP(Orders_Table[[#This Row],[Customer ID]],customers!$A$1:$I$1001,9,FALSE)</f>
        <v>Yes</v>
      </c>
    </row>
    <row r="154" spans="1:16" x14ac:dyDescent="0.25">
      <c r="A154" s="2" t="s">
        <v>1344</v>
      </c>
      <c r="B154" s="4">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INDEX(products!$A$1:$G$49,MATCH('Order-Worksheet'!$D154,products!$A$1:$A$49,0),MATCH('Order-Worksheet'!I$1,products!$A$1:$G$1,0))</f>
        <v>Rob</v>
      </c>
      <c r="J154" t="str">
        <f>INDEX(products!$A$1:$G$49,MATCH('Order-Worksheet'!$D154,products!$A$1:$A$49,0),MATCH('Order-Worksheet'!J$1,products!$A$1:$G$1,0))</f>
        <v>M</v>
      </c>
      <c r="K154" s="5">
        <f>INDEX(products!$A$1:$G$49,MATCH('Order-Worksheet'!$D154,products!$A$1:$A$49,0),MATCH('Order-Worksheet'!K$1,products!$A$1:$G$1,0))</f>
        <v>2.5</v>
      </c>
      <c r="L154" s="7">
        <f>INDEX(products!$A$1:$G$49,MATCH('Order-Worksheet'!$D154,products!$A$1:$A$49,0),MATCH('Order-Worksheet'!L$1,products!$A$1:$G$1,0))</f>
        <v>22.884999999999998</v>
      </c>
      <c r="M154" s="7">
        <f t="shared" si="6"/>
        <v>68.655000000000001</v>
      </c>
      <c r="N154" t="str">
        <f t="shared" si="7"/>
        <v>Robusta</v>
      </c>
      <c r="O154" t="str">
        <f t="shared" si="8"/>
        <v>Medium</v>
      </c>
      <c r="P154" t="str">
        <f>VLOOKUP(Orders_Table[[#This Row],[Customer ID]],customers!$A$1:$I$1001,9,FALSE)</f>
        <v>Yes</v>
      </c>
    </row>
    <row r="155" spans="1:16" x14ac:dyDescent="0.25">
      <c r="A155" s="2" t="s">
        <v>1350</v>
      </c>
      <c r="B155" s="4">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INDEX(products!$A$1:$G$49,MATCH('Order-Worksheet'!$D155,products!$A$1:$A$49,0),MATCH('Order-Worksheet'!I$1,products!$A$1:$G$1,0))</f>
        <v>Rob</v>
      </c>
      <c r="J155" t="str">
        <f>INDEX(products!$A$1:$G$49,MATCH('Order-Worksheet'!$D155,products!$A$1:$A$49,0),MATCH('Order-Worksheet'!J$1,products!$A$1:$G$1,0))</f>
        <v>D</v>
      </c>
      <c r="K155" s="5">
        <f>INDEX(products!$A$1:$G$49,MATCH('Order-Worksheet'!$D155,products!$A$1:$A$49,0),MATCH('Order-Worksheet'!K$1,products!$A$1:$G$1,0))</f>
        <v>0.2</v>
      </c>
      <c r="L155" s="7">
        <f>INDEX(products!$A$1:$G$49,MATCH('Order-Worksheet'!$D155,products!$A$1:$A$49,0),MATCH('Order-Worksheet'!L$1,products!$A$1:$G$1,0))</f>
        <v>2.6849999999999996</v>
      </c>
      <c r="M155" s="7">
        <f t="shared" si="6"/>
        <v>2.6849999999999996</v>
      </c>
      <c r="N155" t="str">
        <f t="shared" si="7"/>
        <v>Robusta</v>
      </c>
      <c r="O155" t="str">
        <f t="shared" si="8"/>
        <v>Dark</v>
      </c>
      <c r="P155" t="str">
        <f>VLOOKUP(Orders_Table[[#This Row],[Customer ID]],customers!$A$1:$I$1001,9,FALSE)</f>
        <v>No</v>
      </c>
    </row>
    <row r="156" spans="1:16" x14ac:dyDescent="0.25">
      <c r="A156" s="2" t="s">
        <v>1355</v>
      </c>
      <c r="B156" s="4">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INDEX(products!$A$1:$G$49,MATCH('Order-Worksheet'!$D156,products!$A$1:$A$49,0),MATCH('Order-Worksheet'!I$1,products!$A$1:$G$1,0))</f>
        <v>Ara</v>
      </c>
      <c r="J156" t="str">
        <f>INDEX(products!$A$1:$G$49,MATCH('Order-Worksheet'!$D156,products!$A$1:$A$49,0),MATCH('Order-Worksheet'!J$1,products!$A$1:$G$1,0))</f>
        <v>D</v>
      </c>
      <c r="K156" s="5">
        <f>INDEX(products!$A$1:$G$49,MATCH('Order-Worksheet'!$D156,products!$A$1:$A$49,0),MATCH('Order-Worksheet'!K$1,products!$A$1:$G$1,0))</f>
        <v>2.5</v>
      </c>
      <c r="L156" s="7">
        <f>INDEX(products!$A$1:$G$49,MATCH('Order-Worksheet'!$D156,products!$A$1:$A$49,0),MATCH('Order-Worksheet'!L$1,products!$A$1:$G$1,0))</f>
        <v>22.884999999999998</v>
      </c>
      <c r="M156" s="7">
        <f t="shared" si="6"/>
        <v>114.42499999999998</v>
      </c>
      <c r="N156" t="str">
        <f t="shared" si="7"/>
        <v>Arabica</v>
      </c>
      <c r="O156" t="str">
        <f t="shared" si="8"/>
        <v>Dark</v>
      </c>
      <c r="P156" t="str">
        <f>VLOOKUP(Orders_Table[[#This Row],[Customer ID]],customers!$A$1:$I$1001,9,FALSE)</f>
        <v>No</v>
      </c>
    </row>
    <row r="157" spans="1:16" x14ac:dyDescent="0.25">
      <c r="A157" s="2" t="s">
        <v>1361</v>
      </c>
      <c r="B157" s="4">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INDEX(products!$A$1:$G$49,MATCH('Order-Worksheet'!$D157,products!$A$1:$A$49,0),MATCH('Order-Worksheet'!I$1,products!$A$1:$G$1,0))</f>
        <v>Ara</v>
      </c>
      <c r="J157" t="str">
        <f>INDEX(products!$A$1:$G$49,MATCH('Order-Worksheet'!$D157,products!$A$1:$A$49,0),MATCH('Order-Worksheet'!J$1,products!$A$1:$G$1,0))</f>
        <v>M</v>
      </c>
      <c r="K157" s="5">
        <f>INDEX(products!$A$1:$G$49,MATCH('Order-Worksheet'!$D157,products!$A$1:$A$49,0),MATCH('Order-Worksheet'!K$1,products!$A$1:$G$1,0))</f>
        <v>2.5</v>
      </c>
      <c r="L157" s="7">
        <f>INDEX(products!$A$1:$G$49,MATCH('Order-Worksheet'!$D157,products!$A$1:$A$49,0),MATCH('Order-Worksheet'!L$1,products!$A$1:$G$1,0))</f>
        <v>25.874999999999996</v>
      </c>
      <c r="M157" s="7">
        <f t="shared" si="6"/>
        <v>155.24999999999997</v>
      </c>
      <c r="N157" t="str">
        <f t="shared" si="7"/>
        <v>Arabica</v>
      </c>
      <c r="O157" t="str">
        <f t="shared" si="8"/>
        <v>Medium</v>
      </c>
      <c r="P157" t="str">
        <f>VLOOKUP(Orders_Table[[#This Row],[Customer ID]],customers!$A$1:$I$1001,9,FALSE)</f>
        <v>Yes</v>
      </c>
    </row>
    <row r="158" spans="1:16" x14ac:dyDescent="0.25">
      <c r="A158" s="2" t="s">
        <v>1367</v>
      </c>
      <c r="B158" s="4">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INDEX(products!$A$1:$G$49,MATCH('Order-Worksheet'!$D158,products!$A$1:$A$49,0),MATCH('Order-Worksheet'!I$1,products!$A$1:$G$1,0))</f>
        <v>Ara</v>
      </c>
      <c r="J158" t="str">
        <f>INDEX(products!$A$1:$G$49,MATCH('Order-Worksheet'!$D158,products!$A$1:$A$49,0),MATCH('Order-Worksheet'!J$1,products!$A$1:$G$1,0))</f>
        <v>M</v>
      </c>
      <c r="K158" s="5">
        <f>INDEX(products!$A$1:$G$49,MATCH('Order-Worksheet'!$D158,products!$A$1:$A$49,0),MATCH('Order-Worksheet'!K$1,products!$A$1:$G$1,0))</f>
        <v>2.5</v>
      </c>
      <c r="L158" s="7">
        <f>INDEX(products!$A$1:$G$49,MATCH('Order-Worksheet'!$D158,products!$A$1:$A$49,0),MATCH('Order-Worksheet'!L$1,products!$A$1:$G$1,0))</f>
        <v>25.874999999999996</v>
      </c>
      <c r="M158" s="7">
        <f t="shared" si="6"/>
        <v>77.624999999999986</v>
      </c>
      <c r="N158" t="str">
        <f t="shared" si="7"/>
        <v>Arabica</v>
      </c>
      <c r="O158" t="str">
        <f t="shared" si="8"/>
        <v>Medium</v>
      </c>
      <c r="P158" t="str">
        <f>VLOOKUP(Orders_Table[[#This Row],[Customer ID]],customers!$A$1:$I$1001,9,FALSE)</f>
        <v>Yes</v>
      </c>
    </row>
    <row r="159" spans="1:16" x14ac:dyDescent="0.25">
      <c r="A159" s="2" t="s">
        <v>1373</v>
      </c>
      <c r="B159" s="4">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INDEX(products!$A$1:$G$49,MATCH('Order-Worksheet'!$D159,products!$A$1:$A$49,0),MATCH('Order-Worksheet'!I$1,products!$A$1:$G$1,0))</f>
        <v>Rob</v>
      </c>
      <c r="J159" t="str">
        <f>INDEX(products!$A$1:$G$49,MATCH('Order-Worksheet'!$D159,products!$A$1:$A$49,0),MATCH('Order-Worksheet'!J$1,products!$A$1:$G$1,0))</f>
        <v>D</v>
      </c>
      <c r="K159" s="5">
        <f>INDEX(products!$A$1:$G$49,MATCH('Order-Worksheet'!$D159,products!$A$1:$A$49,0),MATCH('Order-Worksheet'!K$1,products!$A$1:$G$1,0))</f>
        <v>2.5</v>
      </c>
      <c r="L159" s="7">
        <f>INDEX(products!$A$1:$G$49,MATCH('Order-Worksheet'!$D159,products!$A$1:$A$49,0),MATCH('Order-Worksheet'!L$1,products!$A$1:$G$1,0))</f>
        <v>20.584999999999997</v>
      </c>
      <c r="M159" s="7">
        <f t="shared" si="6"/>
        <v>61.754999999999995</v>
      </c>
      <c r="N159" t="str">
        <f t="shared" si="7"/>
        <v>Robusta</v>
      </c>
      <c r="O159" t="str">
        <f t="shared" si="8"/>
        <v>Dark</v>
      </c>
      <c r="P159" t="str">
        <f>VLOOKUP(Orders_Table[[#This Row],[Customer ID]],customers!$A$1:$I$1001,9,FALSE)</f>
        <v>No</v>
      </c>
    </row>
    <row r="160" spans="1:16" x14ac:dyDescent="0.25">
      <c r="A160" s="2" t="s">
        <v>1379</v>
      </c>
      <c r="B160" s="4">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INDEX(products!$A$1:$G$49,MATCH('Order-Worksheet'!$D160,products!$A$1:$A$49,0),MATCH('Order-Worksheet'!I$1,products!$A$1:$G$1,0))</f>
        <v>Rob</v>
      </c>
      <c r="J160" t="str">
        <f>INDEX(products!$A$1:$G$49,MATCH('Order-Worksheet'!$D160,products!$A$1:$A$49,0),MATCH('Order-Worksheet'!J$1,products!$A$1:$G$1,0))</f>
        <v>D</v>
      </c>
      <c r="K160" s="5">
        <f>INDEX(products!$A$1:$G$49,MATCH('Order-Worksheet'!$D160,products!$A$1:$A$49,0),MATCH('Order-Worksheet'!K$1,products!$A$1:$G$1,0))</f>
        <v>2.5</v>
      </c>
      <c r="L160" s="7">
        <f>INDEX(products!$A$1:$G$49,MATCH('Order-Worksheet'!$D160,products!$A$1:$A$49,0),MATCH('Order-Worksheet'!L$1,products!$A$1:$G$1,0))</f>
        <v>20.584999999999997</v>
      </c>
      <c r="M160" s="7">
        <f t="shared" si="6"/>
        <v>123.50999999999999</v>
      </c>
      <c r="N160" t="str">
        <f t="shared" si="7"/>
        <v>Robusta</v>
      </c>
      <c r="O160" t="str">
        <f t="shared" si="8"/>
        <v>Dark</v>
      </c>
      <c r="P160" t="str">
        <f>VLOOKUP(Orders_Table[[#This Row],[Customer ID]],customers!$A$1:$I$1001,9,FALSE)</f>
        <v>Yes</v>
      </c>
    </row>
    <row r="161" spans="1:16" x14ac:dyDescent="0.25">
      <c r="A161" s="2" t="s">
        <v>1384</v>
      </c>
      <c r="B161" s="4">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INDEX(products!$A$1:$G$49,MATCH('Order-Worksheet'!$D161,products!$A$1:$A$49,0),MATCH('Order-Worksheet'!I$1,products!$A$1:$G$1,0))</f>
        <v>Lib</v>
      </c>
      <c r="J161" t="str">
        <f>INDEX(products!$A$1:$G$49,MATCH('Order-Worksheet'!$D161,products!$A$1:$A$49,0),MATCH('Order-Worksheet'!J$1,products!$A$1:$G$1,0))</f>
        <v>L</v>
      </c>
      <c r="K161" s="5">
        <f>INDEX(products!$A$1:$G$49,MATCH('Order-Worksheet'!$D161,products!$A$1:$A$49,0),MATCH('Order-Worksheet'!K$1,products!$A$1:$G$1,0))</f>
        <v>2.5</v>
      </c>
      <c r="L161" s="7">
        <f>INDEX(products!$A$1:$G$49,MATCH('Order-Worksheet'!$D161,products!$A$1:$A$49,0),MATCH('Order-Worksheet'!L$1,products!$A$1:$G$1,0))</f>
        <v>36.454999999999998</v>
      </c>
      <c r="M161" s="7">
        <f t="shared" si="6"/>
        <v>218.73</v>
      </c>
      <c r="N161" t="str">
        <f t="shared" si="7"/>
        <v>Liberica</v>
      </c>
      <c r="O161" t="str">
        <f t="shared" si="8"/>
        <v>Light</v>
      </c>
      <c r="P161" t="str">
        <f>VLOOKUP(Orders_Table[[#This Row],[Customer ID]],customers!$A$1:$I$1001,9,FALSE)</f>
        <v>No</v>
      </c>
    </row>
    <row r="162" spans="1:16" x14ac:dyDescent="0.25">
      <c r="A162" s="2" t="s">
        <v>1389</v>
      </c>
      <c r="B162" s="4">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INDEX(products!$A$1:$G$49,MATCH('Order-Worksheet'!$D162,products!$A$1:$A$49,0),MATCH('Order-Worksheet'!I$1,products!$A$1:$G$1,0))</f>
        <v>Exc</v>
      </c>
      <c r="J162" t="str">
        <f>INDEX(products!$A$1:$G$49,MATCH('Order-Worksheet'!$D162,products!$A$1:$A$49,0),MATCH('Order-Worksheet'!J$1,products!$A$1:$G$1,0))</f>
        <v>M</v>
      </c>
      <c r="K162" s="5">
        <f>INDEX(products!$A$1:$G$49,MATCH('Order-Worksheet'!$D162,products!$A$1:$A$49,0),MATCH('Order-Worksheet'!K$1,products!$A$1:$G$1,0))</f>
        <v>0.5</v>
      </c>
      <c r="L162" s="7">
        <f>INDEX(products!$A$1:$G$49,MATCH('Order-Worksheet'!$D162,products!$A$1:$A$49,0),MATCH('Order-Worksheet'!L$1,products!$A$1:$G$1,0))</f>
        <v>8.25</v>
      </c>
      <c r="M162" s="7">
        <f t="shared" si="6"/>
        <v>33</v>
      </c>
      <c r="N162" t="str">
        <f t="shared" si="7"/>
        <v>Excelsa</v>
      </c>
      <c r="O162" t="str">
        <f t="shared" si="8"/>
        <v>Medium</v>
      </c>
      <c r="P162" t="str">
        <f>VLOOKUP(Orders_Table[[#This Row],[Customer ID]],customers!$A$1:$I$1001,9,FALSE)</f>
        <v>No</v>
      </c>
    </row>
    <row r="163" spans="1:16" x14ac:dyDescent="0.25">
      <c r="A163" s="2" t="s">
        <v>1395</v>
      </c>
      <c r="B163" s="4">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INDEX(products!$A$1:$G$49,MATCH('Order-Worksheet'!$D163,products!$A$1:$A$49,0),MATCH('Order-Worksheet'!I$1,products!$A$1:$G$1,0))</f>
        <v>Ara</v>
      </c>
      <c r="J163" t="str">
        <f>INDEX(products!$A$1:$G$49,MATCH('Order-Worksheet'!$D163,products!$A$1:$A$49,0),MATCH('Order-Worksheet'!J$1,products!$A$1:$G$1,0))</f>
        <v>L</v>
      </c>
      <c r="K163" s="5">
        <f>INDEX(products!$A$1:$G$49,MATCH('Order-Worksheet'!$D163,products!$A$1:$A$49,0),MATCH('Order-Worksheet'!K$1,products!$A$1:$G$1,0))</f>
        <v>0.5</v>
      </c>
      <c r="L163" s="7">
        <f>INDEX(products!$A$1:$G$49,MATCH('Order-Worksheet'!$D163,products!$A$1:$A$49,0),MATCH('Order-Worksheet'!L$1,products!$A$1:$G$1,0))</f>
        <v>7.77</v>
      </c>
      <c r="M163" s="7">
        <f t="shared" si="6"/>
        <v>23.31</v>
      </c>
      <c r="N163" t="str">
        <f t="shared" si="7"/>
        <v>Arabica</v>
      </c>
      <c r="O163" t="str">
        <f t="shared" si="8"/>
        <v>Light</v>
      </c>
      <c r="P163" t="str">
        <f>VLOOKUP(Orders_Table[[#This Row],[Customer ID]],customers!$A$1:$I$1001,9,FALSE)</f>
        <v>No</v>
      </c>
    </row>
    <row r="164" spans="1:16" x14ac:dyDescent="0.25">
      <c r="A164" s="2" t="s">
        <v>1401</v>
      </c>
      <c r="B164" s="4">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INDEX(products!$A$1:$G$49,MATCH('Order-Worksheet'!$D164,products!$A$1:$A$49,0),MATCH('Order-Worksheet'!I$1,products!$A$1:$G$1,0))</f>
        <v>Exc</v>
      </c>
      <c r="J164" t="str">
        <f>INDEX(products!$A$1:$G$49,MATCH('Order-Worksheet'!$D164,products!$A$1:$A$49,0),MATCH('Order-Worksheet'!J$1,products!$A$1:$G$1,0))</f>
        <v>D</v>
      </c>
      <c r="K164" s="5">
        <f>INDEX(products!$A$1:$G$49,MATCH('Order-Worksheet'!$D164,products!$A$1:$A$49,0),MATCH('Order-Worksheet'!K$1,products!$A$1:$G$1,0))</f>
        <v>0.5</v>
      </c>
      <c r="L164" s="7">
        <f>INDEX(products!$A$1:$G$49,MATCH('Order-Worksheet'!$D164,products!$A$1:$A$49,0),MATCH('Order-Worksheet'!L$1,products!$A$1:$G$1,0))</f>
        <v>7.29</v>
      </c>
      <c r="M164" s="7">
        <f t="shared" si="6"/>
        <v>21.87</v>
      </c>
      <c r="N164" t="str">
        <f t="shared" si="7"/>
        <v>Excelsa</v>
      </c>
      <c r="O164" t="str">
        <f t="shared" si="8"/>
        <v>Dark</v>
      </c>
      <c r="P164" t="str">
        <f>VLOOKUP(Orders_Table[[#This Row],[Customer ID]],customers!$A$1:$I$1001,9,FALSE)</f>
        <v>Yes</v>
      </c>
    </row>
    <row r="165" spans="1:16" x14ac:dyDescent="0.25">
      <c r="A165" s="2" t="s">
        <v>1407</v>
      </c>
      <c r="B165" s="4">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INDEX(products!$A$1:$G$49,MATCH('Order-Worksheet'!$D165,products!$A$1:$A$49,0),MATCH('Order-Worksheet'!I$1,products!$A$1:$G$1,0))</f>
        <v>Rob</v>
      </c>
      <c r="J165" t="str">
        <f>INDEX(products!$A$1:$G$49,MATCH('Order-Worksheet'!$D165,products!$A$1:$A$49,0),MATCH('Order-Worksheet'!J$1,products!$A$1:$G$1,0))</f>
        <v>D</v>
      </c>
      <c r="K165" s="5">
        <f>INDEX(products!$A$1:$G$49,MATCH('Order-Worksheet'!$D165,products!$A$1:$A$49,0),MATCH('Order-Worksheet'!K$1,products!$A$1:$G$1,0))</f>
        <v>0.2</v>
      </c>
      <c r="L165" s="7">
        <f>INDEX(products!$A$1:$G$49,MATCH('Order-Worksheet'!$D165,products!$A$1:$A$49,0),MATCH('Order-Worksheet'!L$1,products!$A$1:$G$1,0))</f>
        <v>2.6849999999999996</v>
      </c>
      <c r="M165" s="7">
        <f t="shared" si="6"/>
        <v>16.11</v>
      </c>
      <c r="N165" t="str">
        <f t="shared" si="7"/>
        <v>Robusta</v>
      </c>
      <c r="O165" t="str">
        <f t="shared" si="8"/>
        <v>Dark</v>
      </c>
      <c r="P165" t="str">
        <f>VLOOKUP(Orders_Table[[#This Row],[Customer ID]],customers!$A$1:$I$1001,9,FALSE)</f>
        <v>No</v>
      </c>
    </row>
    <row r="166" spans="1:16" x14ac:dyDescent="0.25">
      <c r="A166" s="2" t="s">
        <v>1413</v>
      </c>
      <c r="B166" s="4">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INDEX(products!$A$1:$G$49,MATCH('Order-Worksheet'!$D166,products!$A$1:$A$49,0),MATCH('Order-Worksheet'!I$1,products!$A$1:$G$1,0))</f>
        <v>Exc</v>
      </c>
      <c r="J166" t="str">
        <f>INDEX(products!$A$1:$G$49,MATCH('Order-Worksheet'!$D166,products!$A$1:$A$49,0),MATCH('Order-Worksheet'!J$1,products!$A$1:$G$1,0))</f>
        <v>D</v>
      </c>
      <c r="K166" s="5">
        <f>INDEX(products!$A$1:$G$49,MATCH('Order-Worksheet'!$D166,products!$A$1:$A$49,0),MATCH('Order-Worksheet'!K$1,products!$A$1:$G$1,0))</f>
        <v>0.5</v>
      </c>
      <c r="L166" s="7">
        <f>INDEX(products!$A$1:$G$49,MATCH('Order-Worksheet'!$D166,products!$A$1:$A$49,0),MATCH('Order-Worksheet'!L$1,products!$A$1:$G$1,0))</f>
        <v>7.29</v>
      </c>
      <c r="M166" s="7">
        <f t="shared" si="6"/>
        <v>29.16</v>
      </c>
      <c r="N166" t="str">
        <f t="shared" si="7"/>
        <v>Excelsa</v>
      </c>
      <c r="O166" t="str">
        <f t="shared" si="8"/>
        <v>Dark</v>
      </c>
      <c r="P166" t="str">
        <f>VLOOKUP(Orders_Table[[#This Row],[Customer ID]],customers!$A$1:$I$1001,9,FALSE)</f>
        <v>No</v>
      </c>
    </row>
    <row r="167" spans="1:16" x14ac:dyDescent="0.25">
      <c r="A167" s="2" t="s">
        <v>1420</v>
      </c>
      <c r="B167" s="4">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INDEX(products!$A$1:$G$49,MATCH('Order-Worksheet'!$D167,products!$A$1:$A$49,0),MATCH('Order-Worksheet'!I$1,products!$A$1:$G$1,0))</f>
        <v>Rob</v>
      </c>
      <c r="J167" t="str">
        <f>INDEX(products!$A$1:$G$49,MATCH('Order-Worksheet'!$D167,products!$A$1:$A$49,0),MATCH('Order-Worksheet'!J$1,products!$A$1:$G$1,0))</f>
        <v>D</v>
      </c>
      <c r="K167" s="5">
        <f>INDEX(products!$A$1:$G$49,MATCH('Order-Worksheet'!$D167,products!$A$1:$A$49,0),MATCH('Order-Worksheet'!K$1,products!$A$1:$G$1,0))</f>
        <v>1</v>
      </c>
      <c r="L167" s="7">
        <f>INDEX(products!$A$1:$G$49,MATCH('Order-Worksheet'!$D167,products!$A$1:$A$49,0),MATCH('Order-Worksheet'!L$1,products!$A$1:$G$1,0))</f>
        <v>8.9499999999999993</v>
      </c>
      <c r="M167" s="7">
        <f t="shared" si="6"/>
        <v>53.699999999999996</v>
      </c>
      <c r="N167" t="str">
        <f t="shared" si="7"/>
        <v>Robusta</v>
      </c>
      <c r="O167" t="str">
        <f t="shared" si="8"/>
        <v>Dark</v>
      </c>
      <c r="P167" t="str">
        <f>VLOOKUP(Orders_Table[[#This Row],[Customer ID]],customers!$A$1:$I$1001,9,FALSE)</f>
        <v>Yes</v>
      </c>
    </row>
    <row r="168" spans="1:16" x14ac:dyDescent="0.25">
      <c r="A168" s="2" t="s">
        <v>1425</v>
      </c>
      <c r="B168" s="4">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INDEX(products!$A$1:$G$49,MATCH('Order-Worksheet'!$D168,products!$A$1:$A$49,0),MATCH('Order-Worksheet'!I$1,products!$A$1:$G$1,0))</f>
        <v>Rob</v>
      </c>
      <c r="J168" t="str">
        <f>INDEX(products!$A$1:$G$49,MATCH('Order-Worksheet'!$D168,products!$A$1:$A$49,0),MATCH('Order-Worksheet'!J$1,products!$A$1:$G$1,0))</f>
        <v>D</v>
      </c>
      <c r="K168" s="5">
        <f>INDEX(products!$A$1:$G$49,MATCH('Order-Worksheet'!$D168,products!$A$1:$A$49,0),MATCH('Order-Worksheet'!K$1,products!$A$1:$G$1,0))</f>
        <v>0.5</v>
      </c>
      <c r="L168" s="7">
        <f>INDEX(products!$A$1:$G$49,MATCH('Order-Worksheet'!$D168,products!$A$1:$A$49,0),MATCH('Order-Worksheet'!L$1,products!$A$1:$G$1,0))</f>
        <v>5.3699999999999992</v>
      </c>
      <c r="M168" s="7">
        <f t="shared" si="6"/>
        <v>26.849999999999994</v>
      </c>
      <c r="N168" t="str">
        <f t="shared" si="7"/>
        <v>Robusta</v>
      </c>
      <c r="O168" t="str">
        <f t="shared" si="8"/>
        <v>Dark</v>
      </c>
      <c r="P168" t="str">
        <f>VLOOKUP(Orders_Table[[#This Row],[Customer ID]],customers!$A$1:$I$1001,9,FALSE)</f>
        <v>Yes</v>
      </c>
    </row>
    <row r="169" spans="1:16" x14ac:dyDescent="0.25">
      <c r="A169" s="2" t="s">
        <v>1430</v>
      </c>
      <c r="B169" s="4">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INDEX(products!$A$1:$G$49,MATCH('Order-Worksheet'!$D169,products!$A$1:$A$49,0),MATCH('Order-Worksheet'!I$1,products!$A$1:$G$1,0))</f>
        <v>Exc</v>
      </c>
      <c r="J169" t="str">
        <f>INDEX(products!$A$1:$G$49,MATCH('Order-Worksheet'!$D169,products!$A$1:$A$49,0),MATCH('Order-Worksheet'!J$1,products!$A$1:$G$1,0))</f>
        <v>M</v>
      </c>
      <c r="K169" s="5">
        <f>INDEX(products!$A$1:$G$49,MATCH('Order-Worksheet'!$D169,products!$A$1:$A$49,0),MATCH('Order-Worksheet'!K$1,products!$A$1:$G$1,0))</f>
        <v>0.5</v>
      </c>
      <c r="L169" s="7">
        <f>INDEX(products!$A$1:$G$49,MATCH('Order-Worksheet'!$D169,products!$A$1:$A$49,0),MATCH('Order-Worksheet'!L$1,products!$A$1:$G$1,0))</f>
        <v>8.25</v>
      </c>
      <c r="M169" s="7">
        <f t="shared" si="6"/>
        <v>41.25</v>
      </c>
      <c r="N169" t="str">
        <f t="shared" si="7"/>
        <v>Excelsa</v>
      </c>
      <c r="O169" t="str">
        <f t="shared" si="8"/>
        <v>Medium</v>
      </c>
      <c r="P169" t="str">
        <f>VLOOKUP(Orders_Table[[#This Row],[Customer ID]],customers!$A$1:$I$1001,9,FALSE)</f>
        <v>Yes</v>
      </c>
    </row>
    <row r="170" spans="1:16" x14ac:dyDescent="0.25">
      <c r="A170" s="2" t="s">
        <v>1436</v>
      </c>
      <c r="B170" s="4">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INDEX(products!$A$1:$G$49,MATCH('Order-Worksheet'!$D170,products!$A$1:$A$49,0),MATCH('Order-Worksheet'!I$1,products!$A$1:$G$1,0))</f>
        <v>Ara</v>
      </c>
      <c r="J170" t="str">
        <f>INDEX(products!$A$1:$G$49,MATCH('Order-Worksheet'!$D170,products!$A$1:$A$49,0),MATCH('Order-Worksheet'!J$1,products!$A$1:$G$1,0))</f>
        <v>M</v>
      </c>
      <c r="K170" s="5">
        <f>INDEX(products!$A$1:$G$49,MATCH('Order-Worksheet'!$D170,products!$A$1:$A$49,0),MATCH('Order-Worksheet'!K$1,products!$A$1:$G$1,0))</f>
        <v>0.5</v>
      </c>
      <c r="L170" s="7">
        <f>INDEX(products!$A$1:$G$49,MATCH('Order-Worksheet'!$D170,products!$A$1:$A$49,0),MATCH('Order-Worksheet'!L$1,products!$A$1:$G$1,0))</f>
        <v>6.75</v>
      </c>
      <c r="M170" s="7">
        <f t="shared" si="6"/>
        <v>40.5</v>
      </c>
      <c r="N170" t="str">
        <f t="shared" si="7"/>
        <v>Arabica</v>
      </c>
      <c r="O170" t="str">
        <f t="shared" si="8"/>
        <v>Medium</v>
      </c>
      <c r="P170" t="str">
        <f>VLOOKUP(Orders_Table[[#This Row],[Customer ID]],customers!$A$1:$I$1001,9,FALSE)</f>
        <v>No</v>
      </c>
    </row>
    <row r="171" spans="1:16" x14ac:dyDescent="0.25">
      <c r="A171" s="2" t="s">
        <v>1441</v>
      </c>
      <c r="B171" s="4">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INDEX(products!$A$1:$G$49,MATCH('Order-Worksheet'!$D171,products!$A$1:$A$49,0),MATCH('Order-Worksheet'!I$1,products!$A$1:$G$1,0))</f>
        <v>Rob</v>
      </c>
      <c r="J171" t="str">
        <f>INDEX(products!$A$1:$G$49,MATCH('Order-Worksheet'!$D171,products!$A$1:$A$49,0),MATCH('Order-Worksheet'!J$1,products!$A$1:$G$1,0))</f>
        <v>D</v>
      </c>
      <c r="K171" s="5">
        <f>INDEX(products!$A$1:$G$49,MATCH('Order-Worksheet'!$D171,products!$A$1:$A$49,0),MATCH('Order-Worksheet'!K$1,products!$A$1:$G$1,0))</f>
        <v>1</v>
      </c>
      <c r="L171" s="7">
        <f>INDEX(products!$A$1:$G$49,MATCH('Order-Worksheet'!$D171,products!$A$1:$A$49,0),MATCH('Order-Worksheet'!L$1,products!$A$1:$G$1,0))</f>
        <v>8.9499999999999993</v>
      </c>
      <c r="M171" s="7">
        <f t="shared" si="6"/>
        <v>17.899999999999999</v>
      </c>
      <c r="N171" t="str">
        <f t="shared" si="7"/>
        <v>Robusta</v>
      </c>
      <c r="O171" t="str">
        <f t="shared" si="8"/>
        <v>Dark</v>
      </c>
      <c r="P171" t="str">
        <f>VLOOKUP(Orders_Table[[#This Row],[Customer ID]],customers!$A$1:$I$1001,9,FALSE)</f>
        <v>No</v>
      </c>
    </row>
    <row r="172" spans="1:16" x14ac:dyDescent="0.25">
      <c r="A172" s="2" t="s">
        <v>1448</v>
      </c>
      <c r="B172" s="4">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INDEX(products!$A$1:$G$49,MATCH('Order-Worksheet'!$D172,products!$A$1:$A$49,0),MATCH('Order-Worksheet'!I$1,products!$A$1:$G$1,0))</f>
        <v>Exc</v>
      </c>
      <c r="J172" t="str">
        <f>INDEX(products!$A$1:$G$49,MATCH('Order-Worksheet'!$D172,products!$A$1:$A$49,0),MATCH('Order-Worksheet'!J$1,products!$A$1:$G$1,0))</f>
        <v>L</v>
      </c>
      <c r="K172" s="5">
        <f>INDEX(products!$A$1:$G$49,MATCH('Order-Worksheet'!$D172,products!$A$1:$A$49,0),MATCH('Order-Worksheet'!K$1,products!$A$1:$G$1,0))</f>
        <v>2.5</v>
      </c>
      <c r="L172" s="7">
        <f>INDEX(products!$A$1:$G$49,MATCH('Order-Worksheet'!$D172,products!$A$1:$A$49,0),MATCH('Order-Worksheet'!L$1,products!$A$1:$G$1,0))</f>
        <v>34.154999999999994</v>
      </c>
      <c r="M172" s="7">
        <f t="shared" si="6"/>
        <v>68.309999999999988</v>
      </c>
      <c r="N172" t="str">
        <f t="shared" si="7"/>
        <v>Excelsa</v>
      </c>
      <c r="O172" t="str">
        <f t="shared" si="8"/>
        <v>Light</v>
      </c>
      <c r="P172" t="str">
        <f>VLOOKUP(Orders_Table[[#This Row],[Customer ID]],customers!$A$1:$I$1001,9,FALSE)</f>
        <v>No</v>
      </c>
    </row>
    <row r="173" spans="1:16" x14ac:dyDescent="0.25">
      <c r="A173" s="2" t="s">
        <v>1453</v>
      </c>
      <c r="B173" s="4">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INDEX(products!$A$1:$G$49,MATCH('Order-Worksheet'!$D173,products!$A$1:$A$49,0),MATCH('Order-Worksheet'!I$1,products!$A$1:$G$1,0))</f>
        <v>Exc</v>
      </c>
      <c r="J173" t="str">
        <f>INDEX(products!$A$1:$G$49,MATCH('Order-Worksheet'!$D173,products!$A$1:$A$49,0),MATCH('Order-Worksheet'!J$1,products!$A$1:$G$1,0))</f>
        <v>M</v>
      </c>
      <c r="K173" s="5">
        <f>INDEX(products!$A$1:$G$49,MATCH('Order-Worksheet'!$D173,products!$A$1:$A$49,0),MATCH('Order-Worksheet'!K$1,products!$A$1:$G$1,0))</f>
        <v>2.5</v>
      </c>
      <c r="L173" s="7">
        <f>INDEX(products!$A$1:$G$49,MATCH('Order-Worksheet'!$D173,products!$A$1:$A$49,0),MATCH('Order-Worksheet'!L$1,products!$A$1:$G$1,0))</f>
        <v>31.624999999999996</v>
      </c>
      <c r="M173" s="7">
        <f t="shared" si="6"/>
        <v>63.249999999999993</v>
      </c>
      <c r="N173" t="str">
        <f t="shared" si="7"/>
        <v>Excelsa</v>
      </c>
      <c r="O173" t="str">
        <f t="shared" si="8"/>
        <v>Medium</v>
      </c>
      <c r="P173" t="str">
        <f>VLOOKUP(Orders_Table[[#This Row],[Customer ID]],customers!$A$1:$I$1001,9,FALSE)</f>
        <v>Yes</v>
      </c>
    </row>
    <row r="174" spans="1:16" x14ac:dyDescent="0.25">
      <c r="A174" s="2" t="s">
        <v>1459</v>
      </c>
      <c r="B174" s="4">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INDEX(products!$A$1:$G$49,MATCH('Order-Worksheet'!$D174,products!$A$1:$A$49,0),MATCH('Order-Worksheet'!I$1,products!$A$1:$G$1,0))</f>
        <v>Exc</v>
      </c>
      <c r="J174" t="str">
        <f>INDEX(products!$A$1:$G$49,MATCH('Order-Worksheet'!$D174,products!$A$1:$A$49,0),MATCH('Order-Worksheet'!J$1,products!$A$1:$G$1,0))</f>
        <v>D</v>
      </c>
      <c r="K174" s="5">
        <f>INDEX(products!$A$1:$G$49,MATCH('Order-Worksheet'!$D174,products!$A$1:$A$49,0),MATCH('Order-Worksheet'!K$1,products!$A$1:$G$1,0))</f>
        <v>0.5</v>
      </c>
      <c r="L174" s="7">
        <f>INDEX(products!$A$1:$G$49,MATCH('Order-Worksheet'!$D174,products!$A$1:$A$49,0),MATCH('Order-Worksheet'!L$1,products!$A$1:$G$1,0))</f>
        <v>7.29</v>
      </c>
      <c r="M174" s="7">
        <f t="shared" si="6"/>
        <v>21.87</v>
      </c>
      <c r="N174" t="str">
        <f t="shared" si="7"/>
        <v>Excelsa</v>
      </c>
      <c r="O174" t="str">
        <f t="shared" si="8"/>
        <v>Dark</v>
      </c>
      <c r="P174" t="str">
        <f>VLOOKUP(Orders_Table[[#This Row],[Customer ID]],customers!$A$1:$I$1001,9,FALSE)</f>
        <v>No</v>
      </c>
    </row>
    <row r="175" spans="1:16" x14ac:dyDescent="0.25">
      <c r="A175" s="2" t="s">
        <v>1464</v>
      </c>
      <c r="B175" s="4">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INDEX(products!$A$1:$G$49,MATCH('Order-Worksheet'!$D175,products!$A$1:$A$49,0),MATCH('Order-Worksheet'!I$1,products!$A$1:$G$1,0))</f>
        <v>Rob</v>
      </c>
      <c r="J175" t="str">
        <f>INDEX(products!$A$1:$G$49,MATCH('Order-Worksheet'!$D175,products!$A$1:$A$49,0),MATCH('Order-Worksheet'!J$1,products!$A$1:$G$1,0))</f>
        <v>M</v>
      </c>
      <c r="K175" s="5">
        <f>INDEX(products!$A$1:$G$49,MATCH('Order-Worksheet'!$D175,products!$A$1:$A$49,0),MATCH('Order-Worksheet'!K$1,products!$A$1:$G$1,0))</f>
        <v>2.5</v>
      </c>
      <c r="L175" s="7">
        <f>INDEX(products!$A$1:$G$49,MATCH('Order-Worksheet'!$D175,products!$A$1:$A$49,0),MATCH('Order-Worksheet'!L$1,products!$A$1:$G$1,0))</f>
        <v>22.884999999999998</v>
      </c>
      <c r="M175" s="7">
        <f t="shared" si="6"/>
        <v>91.539999999999992</v>
      </c>
      <c r="N175" t="str">
        <f t="shared" si="7"/>
        <v>Robusta</v>
      </c>
      <c r="O175" t="str">
        <f t="shared" si="8"/>
        <v>Medium</v>
      </c>
      <c r="P175" t="str">
        <f>VLOOKUP(Orders_Table[[#This Row],[Customer ID]],customers!$A$1:$I$1001,9,FALSE)</f>
        <v>No</v>
      </c>
    </row>
    <row r="176" spans="1:16" x14ac:dyDescent="0.25">
      <c r="A176" s="2" t="s">
        <v>1470</v>
      </c>
      <c r="B176" s="4">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INDEX(products!$A$1:$G$49,MATCH('Order-Worksheet'!$D176,products!$A$1:$A$49,0),MATCH('Order-Worksheet'!I$1,products!$A$1:$G$1,0))</f>
        <v>Exc</v>
      </c>
      <c r="J176" t="str">
        <f>INDEX(products!$A$1:$G$49,MATCH('Order-Worksheet'!$D176,products!$A$1:$A$49,0),MATCH('Order-Worksheet'!J$1,products!$A$1:$G$1,0))</f>
        <v>L</v>
      </c>
      <c r="K176" s="5">
        <f>INDEX(products!$A$1:$G$49,MATCH('Order-Worksheet'!$D176,products!$A$1:$A$49,0),MATCH('Order-Worksheet'!K$1,products!$A$1:$G$1,0))</f>
        <v>2.5</v>
      </c>
      <c r="L176" s="7">
        <f>INDEX(products!$A$1:$G$49,MATCH('Order-Worksheet'!$D176,products!$A$1:$A$49,0),MATCH('Order-Worksheet'!L$1,products!$A$1:$G$1,0))</f>
        <v>34.154999999999994</v>
      </c>
      <c r="M176" s="7">
        <f t="shared" si="6"/>
        <v>204.92999999999995</v>
      </c>
      <c r="N176" t="str">
        <f t="shared" si="7"/>
        <v>Excelsa</v>
      </c>
      <c r="O176" t="str">
        <f t="shared" si="8"/>
        <v>Light</v>
      </c>
      <c r="P176" t="str">
        <f>VLOOKUP(Orders_Table[[#This Row],[Customer ID]],customers!$A$1:$I$1001,9,FALSE)</f>
        <v>Yes</v>
      </c>
    </row>
    <row r="177" spans="1:16" x14ac:dyDescent="0.25">
      <c r="A177" s="2" t="s">
        <v>1475</v>
      </c>
      <c r="B177" s="4">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INDEX(products!$A$1:$G$49,MATCH('Order-Worksheet'!$D177,products!$A$1:$A$49,0),MATCH('Order-Worksheet'!I$1,products!$A$1:$G$1,0))</f>
        <v>Exc</v>
      </c>
      <c r="J177" t="str">
        <f>INDEX(products!$A$1:$G$49,MATCH('Order-Worksheet'!$D177,products!$A$1:$A$49,0),MATCH('Order-Worksheet'!J$1,products!$A$1:$G$1,0))</f>
        <v>M</v>
      </c>
      <c r="K177" s="5">
        <f>INDEX(products!$A$1:$G$49,MATCH('Order-Worksheet'!$D177,products!$A$1:$A$49,0),MATCH('Order-Worksheet'!K$1,products!$A$1:$G$1,0))</f>
        <v>2.5</v>
      </c>
      <c r="L177" s="7">
        <f>INDEX(products!$A$1:$G$49,MATCH('Order-Worksheet'!$D177,products!$A$1:$A$49,0),MATCH('Order-Worksheet'!L$1,products!$A$1:$G$1,0))</f>
        <v>31.624999999999996</v>
      </c>
      <c r="M177" s="7">
        <f t="shared" si="6"/>
        <v>63.249999999999993</v>
      </c>
      <c r="N177" t="str">
        <f t="shared" si="7"/>
        <v>Excelsa</v>
      </c>
      <c r="O177" t="str">
        <f t="shared" si="8"/>
        <v>Medium</v>
      </c>
      <c r="P177" t="str">
        <f>VLOOKUP(Orders_Table[[#This Row],[Customer ID]],customers!$A$1:$I$1001,9,FALSE)</f>
        <v>Yes</v>
      </c>
    </row>
    <row r="178" spans="1:16" x14ac:dyDescent="0.25">
      <c r="A178" s="2" t="s">
        <v>1481</v>
      </c>
      <c r="B178" s="4">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INDEX(products!$A$1:$G$49,MATCH('Order-Worksheet'!$D178,products!$A$1:$A$49,0),MATCH('Order-Worksheet'!I$1,products!$A$1:$G$1,0))</f>
        <v>Exc</v>
      </c>
      <c r="J178" t="str">
        <f>INDEX(products!$A$1:$G$49,MATCH('Order-Worksheet'!$D178,products!$A$1:$A$49,0),MATCH('Order-Worksheet'!J$1,products!$A$1:$G$1,0))</f>
        <v>L</v>
      </c>
      <c r="K178" s="5">
        <f>INDEX(products!$A$1:$G$49,MATCH('Order-Worksheet'!$D178,products!$A$1:$A$49,0),MATCH('Order-Worksheet'!K$1,products!$A$1:$G$1,0))</f>
        <v>2.5</v>
      </c>
      <c r="L178" s="7">
        <f>INDEX(products!$A$1:$G$49,MATCH('Order-Worksheet'!$D178,products!$A$1:$A$49,0),MATCH('Order-Worksheet'!L$1,products!$A$1:$G$1,0))</f>
        <v>34.154999999999994</v>
      </c>
      <c r="M178" s="7">
        <f t="shared" si="6"/>
        <v>34.154999999999994</v>
      </c>
      <c r="N178" t="str">
        <f t="shared" si="7"/>
        <v>Excelsa</v>
      </c>
      <c r="O178" t="str">
        <f t="shared" si="8"/>
        <v>Light</v>
      </c>
      <c r="P178" t="str">
        <f>VLOOKUP(Orders_Table[[#This Row],[Customer ID]],customers!$A$1:$I$1001,9,FALSE)</f>
        <v>Yes</v>
      </c>
    </row>
    <row r="179" spans="1:16" x14ac:dyDescent="0.25">
      <c r="A179" s="2" t="s">
        <v>1487</v>
      </c>
      <c r="B179" s="4">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INDEX(products!$A$1:$G$49,MATCH('Order-Worksheet'!$D179,products!$A$1:$A$49,0),MATCH('Order-Worksheet'!I$1,products!$A$1:$G$1,0))</f>
        <v>Rob</v>
      </c>
      <c r="J179" t="str">
        <f>INDEX(products!$A$1:$G$49,MATCH('Order-Worksheet'!$D179,products!$A$1:$A$49,0),MATCH('Order-Worksheet'!J$1,products!$A$1:$G$1,0))</f>
        <v>L</v>
      </c>
      <c r="K179" s="5">
        <f>INDEX(products!$A$1:$G$49,MATCH('Order-Worksheet'!$D179,products!$A$1:$A$49,0),MATCH('Order-Worksheet'!K$1,products!$A$1:$G$1,0))</f>
        <v>2.5</v>
      </c>
      <c r="L179" s="7">
        <f>INDEX(products!$A$1:$G$49,MATCH('Order-Worksheet'!$D179,products!$A$1:$A$49,0),MATCH('Order-Worksheet'!L$1,products!$A$1:$G$1,0))</f>
        <v>27.484999999999996</v>
      </c>
      <c r="M179" s="7">
        <f t="shared" si="6"/>
        <v>109.93999999999998</v>
      </c>
      <c r="N179" t="str">
        <f t="shared" si="7"/>
        <v>Robusta</v>
      </c>
      <c r="O179" t="str">
        <f t="shared" si="8"/>
        <v>Light</v>
      </c>
      <c r="P179" t="str">
        <f>VLOOKUP(Orders_Table[[#This Row],[Customer ID]],customers!$A$1:$I$1001,9,FALSE)</f>
        <v>Yes</v>
      </c>
    </row>
    <row r="180" spans="1:16" x14ac:dyDescent="0.25">
      <c r="A180" s="2" t="s">
        <v>1492</v>
      </c>
      <c r="B180" s="4">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INDEX(products!$A$1:$G$49,MATCH('Order-Worksheet'!$D180,products!$A$1:$A$49,0),MATCH('Order-Worksheet'!I$1,products!$A$1:$G$1,0))</f>
        <v>Ara</v>
      </c>
      <c r="J180" t="str">
        <f>INDEX(products!$A$1:$G$49,MATCH('Order-Worksheet'!$D180,products!$A$1:$A$49,0),MATCH('Order-Worksheet'!J$1,products!$A$1:$G$1,0))</f>
        <v>L</v>
      </c>
      <c r="K180" s="5">
        <f>INDEX(products!$A$1:$G$49,MATCH('Order-Worksheet'!$D180,products!$A$1:$A$49,0),MATCH('Order-Worksheet'!K$1,products!$A$1:$G$1,0))</f>
        <v>1</v>
      </c>
      <c r="L180" s="7">
        <f>INDEX(products!$A$1:$G$49,MATCH('Order-Worksheet'!$D180,products!$A$1:$A$49,0),MATCH('Order-Worksheet'!L$1,products!$A$1:$G$1,0))</f>
        <v>12.95</v>
      </c>
      <c r="M180" s="7">
        <f t="shared" si="6"/>
        <v>25.9</v>
      </c>
      <c r="N180" t="str">
        <f t="shared" si="7"/>
        <v>Arabica</v>
      </c>
      <c r="O180" t="str">
        <f t="shared" si="8"/>
        <v>Light</v>
      </c>
      <c r="P180" t="str">
        <f>VLOOKUP(Orders_Table[[#This Row],[Customer ID]],customers!$A$1:$I$1001,9,FALSE)</f>
        <v>No</v>
      </c>
    </row>
    <row r="181" spans="1:16" x14ac:dyDescent="0.25">
      <c r="A181" s="2" t="s">
        <v>1498</v>
      </c>
      <c r="B181" s="4">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INDEX(products!$A$1:$G$49,MATCH('Order-Worksheet'!$D181,products!$A$1:$A$49,0),MATCH('Order-Worksheet'!I$1,products!$A$1:$G$1,0))</f>
        <v>Ara</v>
      </c>
      <c r="J181" t="str">
        <f>INDEX(products!$A$1:$G$49,MATCH('Order-Worksheet'!$D181,products!$A$1:$A$49,0),MATCH('Order-Worksheet'!J$1,products!$A$1:$G$1,0))</f>
        <v>D</v>
      </c>
      <c r="K181" s="5">
        <f>INDEX(products!$A$1:$G$49,MATCH('Order-Worksheet'!$D181,products!$A$1:$A$49,0),MATCH('Order-Worksheet'!K$1,products!$A$1:$G$1,0))</f>
        <v>0.2</v>
      </c>
      <c r="L181" s="7">
        <f>INDEX(products!$A$1:$G$49,MATCH('Order-Worksheet'!$D181,products!$A$1:$A$49,0),MATCH('Order-Worksheet'!L$1,products!$A$1:$G$1,0))</f>
        <v>2.9849999999999999</v>
      </c>
      <c r="M181" s="7">
        <f t="shared" si="6"/>
        <v>2.9849999999999999</v>
      </c>
      <c r="N181" t="str">
        <f t="shared" si="7"/>
        <v>Arabica</v>
      </c>
      <c r="O181" t="str">
        <f t="shared" si="8"/>
        <v>Dark</v>
      </c>
      <c r="P181" t="str">
        <f>VLOOKUP(Orders_Table[[#This Row],[Customer ID]],customers!$A$1:$I$1001,9,FALSE)</f>
        <v>No</v>
      </c>
    </row>
    <row r="182" spans="1:16" x14ac:dyDescent="0.25">
      <c r="A182" s="2" t="s">
        <v>1503</v>
      </c>
      <c r="B182" s="4">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INDEX(products!$A$1:$G$49,MATCH('Order-Worksheet'!$D182,products!$A$1:$A$49,0),MATCH('Order-Worksheet'!I$1,products!$A$1:$G$1,0))</f>
        <v>Exc</v>
      </c>
      <c r="J182" t="str">
        <f>INDEX(products!$A$1:$G$49,MATCH('Order-Worksheet'!$D182,products!$A$1:$A$49,0),MATCH('Order-Worksheet'!J$1,products!$A$1:$G$1,0))</f>
        <v>L</v>
      </c>
      <c r="K182" s="5">
        <f>INDEX(products!$A$1:$G$49,MATCH('Order-Worksheet'!$D182,products!$A$1:$A$49,0),MATCH('Order-Worksheet'!K$1,products!$A$1:$G$1,0))</f>
        <v>0.2</v>
      </c>
      <c r="L182" s="7">
        <f>INDEX(products!$A$1:$G$49,MATCH('Order-Worksheet'!$D182,products!$A$1:$A$49,0),MATCH('Order-Worksheet'!L$1,products!$A$1:$G$1,0))</f>
        <v>4.4550000000000001</v>
      </c>
      <c r="M182" s="7">
        <f t="shared" si="6"/>
        <v>22.274999999999999</v>
      </c>
      <c r="N182" t="str">
        <f t="shared" si="7"/>
        <v>Excelsa</v>
      </c>
      <c r="O182" t="str">
        <f t="shared" si="8"/>
        <v>Light</v>
      </c>
      <c r="P182" t="str">
        <f>VLOOKUP(Orders_Table[[#This Row],[Customer ID]],customers!$A$1:$I$1001,9,FALSE)</f>
        <v>No</v>
      </c>
    </row>
    <row r="183" spans="1:16" x14ac:dyDescent="0.25">
      <c r="A183" s="2" t="s">
        <v>1503</v>
      </c>
      <c r="B183" s="4">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INDEX(products!$A$1:$G$49,MATCH('Order-Worksheet'!$D183,products!$A$1:$A$49,0),MATCH('Order-Worksheet'!I$1,products!$A$1:$G$1,0))</f>
        <v>Ara</v>
      </c>
      <c r="J183" t="str">
        <f>INDEX(products!$A$1:$G$49,MATCH('Order-Worksheet'!$D183,products!$A$1:$A$49,0),MATCH('Order-Worksheet'!J$1,products!$A$1:$G$1,0))</f>
        <v>D</v>
      </c>
      <c r="K183" s="5">
        <f>INDEX(products!$A$1:$G$49,MATCH('Order-Worksheet'!$D183,products!$A$1:$A$49,0),MATCH('Order-Worksheet'!K$1,products!$A$1:$G$1,0))</f>
        <v>0.5</v>
      </c>
      <c r="L183" s="7">
        <f>INDEX(products!$A$1:$G$49,MATCH('Order-Worksheet'!$D183,products!$A$1:$A$49,0),MATCH('Order-Worksheet'!L$1,products!$A$1:$G$1,0))</f>
        <v>5.97</v>
      </c>
      <c r="M183" s="7">
        <f t="shared" si="6"/>
        <v>29.849999999999998</v>
      </c>
      <c r="N183" t="str">
        <f t="shared" si="7"/>
        <v>Arabica</v>
      </c>
      <c r="O183" t="str">
        <f t="shared" si="8"/>
        <v>Dark</v>
      </c>
      <c r="P183" t="str">
        <f>VLOOKUP(Orders_Table[[#This Row],[Customer ID]],customers!$A$1:$I$1001,9,FALSE)</f>
        <v>No</v>
      </c>
    </row>
    <row r="184" spans="1:16" x14ac:dyDescent="0.25">
      <c r="A184" s="2" t="s">
        <v>1514</v>
      </c>
      <c r="B184" s="4">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INDEX(products!$A$1:$G$49,MATCH('Order-Worksheet'!$D184,products!$A$1:$A$49,0),MATCH('Order-Worksheet'!I$1,products!$A$1:$G$1,0))</f>
        <v>Rob</v>
      </c>
      <c r="J184" t="str">
        <f>INDEX(products!$A$1:$G$49,MATCH('Order-Worksheet'!$D184,products!$A$1:$A$49,0),MATCH('Order-Worksheet'!J$1,products!$A$1:$G$1,0))</f>
        <v>D</v>
      </c>
      <c r="K184" s="5">
        <f>INDEX(products!$A$1:$G$49,MATCH('Order-Worksheet'!$D184,products!$A$1:$A$49,0),MATCH('Order-Worksheet'!K$1,products!$A$1:$G$1,0))</f>
        <v>0.5</v>
      </c>
      <c r="L184" s="7">
        <f>INDEX(products!$A$1:$G$49,MATCH('Order-Worksheet'!$D184,products!$A$1:$A$49,0),MATCH('Order-Worksheet'!L$1,products!$A$1:$G$1,0))</f>
        <v>5.3699999999999992</v>
      </c>
      <c r="M184" s="7">
        <f t="shared" si="6"/>
        <v>32.22</v>
      </c>
      <c r="N184" t="str">
        <f t="shared" si="7"/>
        <v>Robusta</v>
      </c>
      <c r="O184" t="str">
        <f t="shared" si="8"/>
        <v>Dark</v>
      </c>
      <c r="P184" t="str">
        <f>VLOOKUP(Orders_Table[[#This Row],[Customer ID]],customers!$A$1:$I$1001,9,FALSE)</f>
        <v>No</v>
      </c>
    </row>
    <row r="185" spans="1:16" x14ac:dyDescent="0.25">
      <c r="A185" s="2" t="s">
        <v>1520</v>
      </c>
      <c r="B185" s="4">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INDEX(products!$A$1:$G$49,MATCH('Order-Worksheet'!$D185,products!$A$1:$A$49,0),MATCH('Order-Worksheet'!I$1,products!$A$1:$G$1,0))</f>
        <v>Exc</v>
      </c>
      <c r="J185" t="str">
        <f>INDEX(products!$A$1:$G$49,MATCH('Order-Worksheet'!$D185,products!$A$1:$A$49,0),MATCH('Order-Worksheet'!J$1,products!$A$1:$G$1,0))</f>
        <v>M</v>
      </c>
      <c r="K185" s="5">
        <f>INDEX(products!$A$1:$G$49,MATCH('Order-Worksheet'!$D185,products!$A$1:$A$49,0),MATCH('Order-Worksheet'!K$1,products!$A$1:$G$1,0))</f>
        <v>0.2</v>
      </c>
      <c r="L185" s="7">
        <f>INDEX(products!$A$1:$G$49,MATCH('Order-Worksheet'!$D185,products!$A$1:$A$49,0),MATCH('Order-Worksheet'!L$1,products!$A$1:$G$1,0))</f>
        <v>4.125</v>
      </c>
      <c r="M185" s="7">
        <f t="shared" si="6"/>
        <v>8.25</v>
      </c>
      <c r="N185" t="str">
        <f t="shared" si="7"/>
        <v>Excelsa</v>
      </c>
      <c r="O185" t="str">
        <f t="shared" si="8"/>
        <v>Medium</v>
      </c>
      <c r="P185" t="str">
        <f>VLOOKUP(Orders_Table[[#This Row],[Customer ID]],customers!$A$1:$I$1001,9,FALSE)</f>
        <v>No</v>
      </c>
    </row>
    <row r="186" spans="1:16" x14ac:dyDescent="0.25">
      <c r="A186" s="2" t="s">
        <v>1526</v>
      </c>
      <c r="B186" s="4">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INDEX(products!$A$1:$G$49,MATCH('Order-Worksheet'!$D186,products!$A$1:$A$49,0),MATCH('Order-Worksheet'!I$1,products!$A$1:$G$1,0))</f>
        <v>Ara</v>
      </c>
      <c r="J186" t="str">
        <f>INDEX(products!$A$1:$G$49,MATCH('Order-Worksheet'!$D186,products!$A$1:$A$49,0),MATCH('Order-Worksheet'!J$1,products!$A$1:$G$1,0))</f>
        <v>L</v>
      </c>
      <c r="K186" s="5">
        <f>INDEX(products!$A$1:$G$49,MATCH('Order-Worksheet'!$D186,products!$A$1:$A$49,0),MATCH('Order-Worksheet'!K$1,products!$A$1:$G$1,0))</f>
        <v>0.5</v>
      </c>
      <c r="L186" s="7">
        <f>INDEX(products!$A$1:$G$49,MATCH('Order-Worksheet'!$D186,products!$A$1:$A$49,0),MATCH('Order-Worksheet'!L$1,products!$A$1:$G$1,0))</f>
        <v>7.77</v>
      </c>
      <c r="M186" s="7">
        <f t="shared" si="6"/>
        <v>31.08</v>
      </c>
      <c r="N186" t="str">
        <f t="shared" si="7"/>
        <v>Arabica</v>
      </c>
      <c r="O186" t="str">
        <f t="shared" si="8"/>
        <v>Light</v>
      </c>
      <c r="P186" t="str">
        <f>VLOOKUP(Orders_Table[[#This Row],[Customer ID]],customers!$A$1:$I$1001,9,FALSE)</f>
        <v>No</v>
      </c>
    </row>
    <row r="187" spans="1:16" x14ac:dyDescent="0.25">
      <c r="A187" s="2" t="s">
        <v>1532</v>
      </c>
      <c r="B187" s="4">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INDEX(products!$A$1:$G$49,MATCH('Order-Worksheet'!$D187,products!$A$1:$A$49,0),MATCH('Order-Worksheet'!I$1,products!$A$1:$G$1,0))</f>
        <v>Exc</v>
      </c>
      <c r="J187" t="str">
        <f>INDEX(products!$A$1:$G$49,MATCH('Order-Worksheet'!$D187,products!$A$1:$A$49,0),MATCH('Order-Worksheet'!J$1,products!$A$1:$G$1,0))</f>
        <v>D</v>
      </c>
      <c r="K187" s="5">
        <f>INDEX(products!$A$1:$G$49,MATCH('Order-Worksheet'!$D187,products!$A$1:$A$49,0),MATCH('Order-Worksheet'!K$1,products!$A$1:$G$1,0))</f>
        <v>0.5</v>
      </c>
      <c r="L187" s="7">
        <f>INDEX(products!$A$1:$G$49,MATCH('Order-Worksheet'!$D187,products!$A$1:$A$49,0),MATCH('Order-Worksheet'!L$1,products!$A$1:$G$1,0))</f>
        <v>7.29</v>
      </c>
      <c r="M187" s="7">
        <f t="shared" si="6"/>
        <v>36.450000000000003</v>
      </c>
      <c r="N187" t="str">
        <f t="shared" si="7"/>
        <v>Excelsa</v>
      </c>
      <c r="O187" t="str">
        <f t="shared" si="8"/>
        <v>Dark</v>
      </c>
      <c r="P187" t="str">
        <f>VLOOKUP(Orders_Table[[#This Row],[Customer ID]],customers!$A$1:$I$1001,9,FALSE)</f>
        <v>Yes</v>
      </c>
    </row>
    <row r="188" spans="1:16" x14ac:dyDescent="0.25">
      <c r="A188" s="2" t="s">
        <v>1538</v>
      </c>
      <c r="B188" s="4">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INDEX(products!$A$1:$G$49,MATCH('Order-Worksheet'!$D188,products!$A$1:$A$49,0),MATCH('Order-Worksheet'!I$1,products!$A$1:$G$1,0))</f>
        <v>Rob</v>
      </c>
      <c r="J188" t="str">
        <f>INDEX(products!$A$1:$G$49,MATCH('Order-Worksheet'!$D188,products!$A$1:$A$49,0),MATCH('Order-Worksheet'!J$1,products!$A$1:$G$1,0))</f>
        <v>M</v>
      </c>
      <c r="K188" s="5">
        <f>INDEX(products!$A$1:$G$49,MATCH('Order-Worksheet'!$D188,products!$A$1:$A$49,0),MATCH('Order-Worksheet'!K$1,products!$A$1:$G$1,0))</f>
        <v>2.5</v>
      </c>
      <c r="L188" s="7">
        <f>INDEX(products!$A$1:$G$49,MATCH('Order-Worksheet'!$D188,products!$A$1:$A$49,0),MATCH('Order-Worksheet'!L$1,products!$A$1:$G$1,0))</f>
        <v>22.884999999999998</v>
      </c>
      <c r="M188" s="7">
        <f t="shared" si="6"/>
        <v>68.655000000000001</v>
      </c>
      <c r="N188" t="str">
        <f t="shared" si="7"/>
        <v>Robusta</v>
      </c>
      <c r="O188" t="str">
        <f t="shared" si="8"/>
        <v>Medium</v>
      </c>
      <c r="P188" t="str">
        <f>VLOOKUP(Orders_Table[[#This Row],[Customer ID]],customers!$A$1:$I$1001,9,FALSE)</f>
        <v>No</v>
      </c>
    </row>
    <row r="189" spans="1:16" x14ac:dyDescent="0.25">
      <c r="A189" s="2" t="s">
        <v>1544</v>
      </c>
      <c r="B189" s="4">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INDEX(products!$A$1:$G$49,MATCH('Order-Worksheet'!$D189,products!$A$1:$A$49,0),MATCH('Order-Worksheet'!I$1,products!$A$1:$G$1,0))</f>
        <v>Lib</v>
      </c>
      <c r="J189" t="str">
        <f>INDEX(products!$A$1:$G$49,MATCH('Order-Worksheet'!$D189,products!$A$1:$A$49,0),MATCH('Order-Worksheet'!J$1,products!$A$1:$G$1,0))</f>
        <v>M</v>
      </c>
      <c r="K189" s="5">
        <f>INDEX(products!$A$1:$G$49,MATCH('Order-Worksheet'!$D189,products!$A$1:$A$49,0),MATCH('Order-Worksheet'!K$1,products!$A$1:$G$1,0))</f>
        <v>0.5</v>
      </c>
      <c r="L189" s="7">
        <f>INDEX(products!$A$1:$G$49,MATCH('Order-Worksheet'!$D189,products!$A$1:$A$49,0),MATCH('Order-Worksheet'!L$1,products!$A$1:$G$1,0))</f>
        <v>8.73</v>
      </c>
      <c r="M189" s="7">
        <f t="shared" si="6"/>
        <v>43.650000000000006</v>
      </c>
      <c r="N189" t="str">
        <f t="shared" si="7"/>
        <v>Liberica</v>
      </c>
      <c r="O189" t="str">
        <f t="shared" si="8"/>
        <v>Medium</v>
      </c>
      <c r="P189" t="str">
        <f>VLOOKUP(Orders_Table[[#This Row],[Customer ID]],customers!$A$1:$I$1001,9,FALSE)</f>
        <v>Yes</v>
      </c>
    </row>
    <row r="190" spans="1:16" x14ac:dyDescent="0.25">
      <c r="A190" s="2" t="s">
        <v>1549</v>
      </c>
      <c r="B190" s="4">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INDEX(products!$A$1:$G$49,MATCH('Order-Worksheet'!$D190,products!$A$1:$A$49,0),MATCH('Order-Worksheet'!I$1,products!$A$1:$G$1,0))</f>
        <v>Exc</v>
      </c>
      <c r="J190" t="str">
        <f>INDEX(products!$A$1:$G$49,MATCH('Order-Worksheet'!$D190,products!$A$1:$A$49,0),MATCH('Order-Worksheet'!J$1,products!$A$1:$G$1,0))</f>
        <v>L</v>
      </c>
      <c r="K190" s="5">
        <f>INDEX(products!$A$1:$G$49,MATCH('Order-Worksheet'!$D190,products!$A$1:$A$49,0),MATCH('Order-Worksheet'!K$1,products!$A$1:$G$1,0))</f>
        <v>0.2</v>
      </c>
      <c r="L190" s="7">
        <f>INDEX(products!$A$1:$G$49,MATCH('Order-Worksheet'!$D190,products!$A$1:$A$49,0),MATCH('Order-Worksheet'!L$1,products!$A$1:$G$1,0))</f>
        <v>4.4550000000000001</v>
      </c>
      <c r="M190" s="7">
        <f t="shared" si="6"/>
        <v>4.4550000000000001</v>
      </c>
      <c r="N190" t="str">
        <f t="shared" si="7"/>
        <v>Excelsa</v>
      </c>
      <c r="O190" t="str">
        <f t="shared" si="8"/>
        <v>Light</v>
      </c>
      <c r="P190" t="str">
        <f>VLOOKUP(Orders_Table[[#This Row],[Customer ID]],customers!$A$1:$I$1001,9,FALSE)</f>
        <v>Yes</v>
      </c>
    </row>
    <row r="191" spans="1:16" x14ac:dyDescent="0.25">
      <c r="A191" s="2" t="s">
        <v>1555</v>
      </c>
      <c r="B191" s="4">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INDEX(products!$A$1:$G$49,MATCH('Order-Worksheet'!$D191,products!$A$1:$A$49,0),MATCH('Order-Worksheet'!I$1,products!$A$1:$G$1,0))</f>
        <v>Lib</v>
      </c>
      <c r="J191" t="str">
        <f>INDEX(products!$A$1:$G$49,MATCH('Order-Worksheet'!$D191,products!$A$1:$A$49,0),MATCH('Order-Worksheet'!J$1,products!$A$1:$G$1,0))</f>
        <v>M</v>
      </c>
      <c r="K191" s="5">
        <f>INDEX(products!$A$1:$G$49,MATCH('Order-Worksheet'!$D191,products!$A$1:$A$49,0),MATCH('Order-Worksheet'!K$1,products!$A$1:$G$1,0))</f>
        <v>1</v>
      </c>
      <c r="L191" s="7">
        <f>INDEX(products!$A$1:$G$49,MATCH('Order-Worksheet'!$D191,products!$A$1:$A$49,0),MATCH('Order-Worksheet'!L$1,products!$A$1:$G$1,0))</f>
        <v>14.55</v>
      </c>
      <c r="M191" s="7">
        <f t="shared" si="6"/>
        <v>43.650000000000006</v>
      </c>
      <c r="N191" t="str">
        <f t="shared" si="7"/>
        <v>Liberica</v>
      </c>
      <c r="O191" t="str">
        <f t="shared" si="8"/>
        <v>Medium</v>
      </c>
      <c r="P191" t="str">
        <f>VLOOKUP(Orders_Table[[#This Row],[Customer ID]],customers!$A$1:$I$1001,9,FALSE)</f>
        <v>Yes</v>
      </c>
    </row>
    <row r="192" spans="1:16" x14ac:dyDescent="0.25">
      <c r="A192" s="2" t="s">
        <v>1561</v>
      </c>
      <c r="B192" s="4">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INDEX(products!$A$1:$G$49,MATCH('Order-Worksheet'!$D192,products!$A$1:$A$49,0),MATCH('Order-Worksheet'!I$1,products!$A$1:$G$1,0))</f>
        <v>Lib</v>
      </c>
      <c r="J192" t="str">
        <f>INDEX(products!$A$1:$G$49,MATCH('Order-Worksheet'!$D192,products!$A$1:$A$49,0),MATCH('Order-Worksheet'!J$1,products!$A$1:$G$1,0))</f>
        <v>M</v>
      </c>
      <c r="K192" s="5">
        <f>INDEX(products!$A$1:$G$49,MATCH('Order-Worksheet'!$D192,products!$A$1:$A$49,0),MATCH('Order-Worksheet'!K$1,products!$A$1:$G$1,0))</f>
        <v>2.5</v>
      </c>
      <c r="L192" s="7">
        <f>INDEX(products!$A$1:$G$49,MATCH('Order-Worksheet'!$D192,products!$A$1:$A$49,0),MATCH('Order-Worksheet'!L$1,products!$A$1:$G$1,0))</f>
        <v>33.464999999999996</v>
      </c>
      <c r="M192" s="7">
        <f t="shared" si="6"/>
        <v>33.464999999999996</v>
      </c>
      <c r="N192" t="str">
        <f t="shared" si="7"/>
        <v>Liberica</v>
      </c>
      <c r="O192" t="str">
        <f t="shared" si="8"/>
        <v>Medium</v>
      </c>
      <c r="P192" t="str">
        <f>VLOOKUP(Orders_Table[[#This Row],[Customer ID]],customers!$A$1:$I$1001,9,FALSE)</f>
        <v>Yes</v>
      </c>
    </row>
    <row r="193" spans="1:16" x14ac:dyDescent="0.25">
      <c r="A193" s="2" t="s">
        <v>1567</v>
      </c>
      <c r="B193" s="4">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INDEX(products!$A$1:$G$49,MATCH('Order-Worksheet'!$D193,products!$A$1:$A$49,0),MATCH('Order-Worksheet'!I$1,products!$A$1:$G$1,0))</f>
        <v>Lib</v>
      </c>
      <c r="J193" t="str">
        <f>INDEX(products!$A$1:$G$49,MATCH('Order-Worksheet'!$D193,products!$A$1:$A$49,0),MATCH('Order-Worksheet'!J$1,products!$A$1:$G$1,0))</f>
        <v>D</v>
      </c>
      <c r="K193" s="5">
        <f>INDEX(products!$A$1:$G$49,MATCH('Order-Worksheet'!$D193,products!$A$1:$A$49,0),MATCH('Order-Worksheet'!K$1,products!$A$1:$G$1,0))</f>
        <v>0.2</v>
      </c>
      <c r="L193" s="7">
        <f>INDEX(products!$A$1:$G$49,MATCH('Order-Worksheet'!$D193,products!$A$1:$A$49,0),MATCH('Order-Worksheet'!L$1,products!$A$1:$G$1,0))</f>
        <v>3.8849999999999998</v>
      </c>
      <c r="M193" s="7">
        <f t="shared" si="6"/>
        <v>19.424999999999997</v>
      </c>
      <c r="N193" t="str">
        <f t="shared" si="7"/>
        <v>Liberica</v>
      </c>
      <c r="O193" t="str">
        <f t="shared" si="8"/>
        <v>Dark</v>
      </c>
      <c r="P193" t="str">
        <f>VLOOKUP(Orders_Table[[#This Row],[Customer ID]],customers!$A$1:$I$1001,9,FALSE)</f>
        <v>Yes</v>
      </c>
    </row>
    <row r="194" spans="1:16" x14ac:dyDescent="0.25">
      <c r="A194" s="2" t="s">
        <v>1573</v>
      </c>
      <c r="B194" s="4">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INDEX(products!$A$1:$G$49,MATCH('Order-Worksheet'!$D194,products!$A$1:$A$49,0),MATCH('Order-Worksheet'!I$1,products!$A$1:$G$1,0))</f>
        <v>Exc</v>
      </c>
      <c r="J194" t="str">
        <f>INDEX(products!$A$1:$G$49,MATCH('Order-Worksheet'!$D194,products!$A$1:$A$49,0),MATCH('Order-Worksheet'!J$1,products!$A$1:$G$1,0))</f>
        <v>D</v>
      </c>
      <c r="K194" s="5">
        <f>INDEX(products!$A$1:$G$49,MATCH('Order-Worksheet'!$D194,products!$A$1:$A$49,0),MATCH('Order-Worksheet'!K$1,products!$A$1:$G$1,0))</f>
        <v>1</v>
      </c>
      <c r="L194" s="7">
        <f>INDEX(products!$A$1:$G$49,MATCH('Order-Worksheet'!$D194,products!$A$1:$A$49,0),MATCH('Order-Worksheet'!L$1,products!$A$1:$G$1,0))</f>
        <v>12.15</v>
      </c>
      <c r="M194" s="7">
        <f t="shared" si="6"/>
        <v>72.900000000000006</v>
      </c>
      <c r="N194" t="str">
        <f t="shared" si="7"/>
        <v>Excelsa</v>
      </c>
      <c r="O194" t="str">
        <f t="shared" si="8"/>
        <v>Dark</v>
      </c>
      <c r="P194" t="str">
        <f>VLOOKUP(Orders_Table[[#This Row],[Customer ID]],customers!$A$1:$I$1001,9,FALSE)</f>
        <v>Yes</v>
      </c>
    </row>
    <row r="195" spans="1:16" x14ac:dyDescent="0.25">
      <c r="A195" s="2" t="s">
        <v>1579</v>
      </c>
      <c r="B195" s="4">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INDEX(products!$A$1:$G$49,MATCH('Order-Worksheet'!$D195,products!$A$1:$A$49,0),MATCH('Order-Worksheet'!I$1,products!$A$1:$G$1,0))</f>
        <v>Exc</v>
      </c>
      <c r="J195" t="str">
        <f>INDEX(products!$A$1:$G$49,MATCH('Order-Worksheet'!$D195,products!$A$1:$A$49,0),MATCH('Order-Worksheet'!J$1,products!$A$1:$G$1,0))</f>
        <v>L</v>
      </c>
      <c r="K195" s="5">
        <f>INDEX(products!$A$1:$G$49,MATCH('Order-Worksheet'!$D195,products!$A$1:$A$49,0),MATCH('Order-Worksheet'!K$1,products!$A$1:$G$1,0))</f>
        <v>1</v>
      </c>
      <c r="L195" s="7">
        <f>INDEX(products!$A$1:$G$49,MATCH('Order-Worksheet'!$D195,products!$A$1:$A$49,0),MATCH('Order-Worksheet'!L$1,products!$A$1:$G$1,0))</f>
        <v>14.85</v>
      </c>
      <c r="M195" s="7">
        <f t="shared" ref="M195:M258" si="9">L195*E195</f>
        <v>44.55</v>
      </c>
      <c r="N195" t="str">
        <f t="shared" ref="N195:N258" si="10">IF(I195="Rob", "Robusta", IF(I195="Exc", "Excelsa", IF(I195="Ara", "Arabica",IF(I195="Lib", "Liberica"))))</f>
        <v>Excelsa</v>
      </c>
      <c r="O195" t="str">
        <f t="shared" ref="O195:O258" si="11">IF(J195="M","Medium",IF(J195="D","Dark",IF(J195="L", "Light","")))</f>
        <v>Light</v>
      </c>
      <c r="P195" t="str">
        <f>VLOOKUP(Orders_Table[[#This Row],[Customer ID]],customers!$A$1:$I$1001,9,FALSE)</f>
        <v>No</v>
      </c>
    </row>
    <row r="196" spans="1:16" x14ac:dyDescent="0.25">
      <c r="A196" s="2" t="s">
        <v>1584</v>
      </c>
      <c r="B196" s="4">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INDEX(products!$A$1:$G$49,MATCH('Order-Worksheet'!$D196,products!$A$1:$A$49,0),MATCH('Order-Worksheet'!I$1,products!$A$1:$G$1,0))</f>
        <v>Exc</v>
      </c>
      <c r="J196" t="str">
        <f>INDEX(products!$A$1:$G$49,MATCH('Order-Worksheet'!$D196,products!$A$1:$A$49,0),MATCH('Order-Worksheet'!J$1,products!$A$1:$G$1,0))</f>
        <v>D</v>
      </c>
      <c r="K196" s="5">
        <f>INDEX(products!$A$1:$G$49,MATCH('Order-Worksheet'!$D196,products!$A$1:$A$49,0),MATCH('Order-Worksheet'!K$1,products!$A$1:$G$1,0))</f>
        <v>0.5</v>
      </c>
      <c r="L196" s="7">
        <f>INDEX(products!$A$1:$G$49,MATCH('Order-Worksheet'!$D196,products!$A$1:$A$49,0),MATCH('Order-Worksheet'!L$1,products!$A$1:$G$1,0))</f>
        <v>7.29</v>
      </c>
      <c r="M196" s="7">
        <f t="shared" si="9"/>
        <v>36.450000000000003</v>
      </c>
      <c r="N196" t="str">
        <f t="shared" si="10"/>
        <v>Excelsa</v>
      </c>
      <c r="O196" t="str">
        <f t="shared" si="11"/>
        <v>Dark</v>
      </c>
      <c r="P196" t="str">
        <f>VLOOKUP(Orders_Table[[#This Row],[Customer ID]],customers!$A$1:$I$1001,9,FALSE)</f>
        <v>No</v>
      </c>
    </row>
    <row r="197" spans="1:16" x14ac:dyDescent="0.25">
      <c r="A197" s="2" t="s">
        <v>1590</v>
      </c>
      <c r="B197" s="4">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INDEX(products!$A$1:$G$49,MATCH('Order-Worksheet'!$D197,products!$A$1:$A$49,0),MATCH('Order-Worksheet'!I$1,products!$A$1:$G$1,0))</f>
        <v>Ara</v>
      </c>
      <c r="J197" t="str">
        <f>INDEX(products!$A$1:$G$49,MATCH('Order-Worksheet'!$D197,products!$A$1:$A$49,0),MATCH('Order-Worksheet'!J$1,products!$A$1:$G$1,0))</f>
        <v>L</v>
      </c>
      <c r="K197" s="5">
        <f>INDEX(products!$A$1:$G$49,MATCH('Order-Worksheet'!$D197,products!$A$1:$A$49,0),MATCH('Order-Worksheet'!K$1,products!$A$1:$G$1,0))</f>
        <v>1</v>
      </c>
      <c r="L197" s="7">
        <f>INDEX(products!$A$1:$G$49,MATCH('Order-Worksheet'!$D197,products!$A$1:$A$49,0),MATCH('Order-Worksheet'!L$1,products!$A$1:$G$1,0))</f>
        <v>12.95</v>
      </c>
      <c r="M197" s="7">
        <f t="shared" si="9"/>
        <v>38.849999999999994</v>
      </c>
      <c r="N197" t="str">
        <f t="shared" si="10"/>
        <v>Arabica</v>
      </c>
      <c r="O197" t="str">
        <f t="shared" si="11"/>
        <v>Light</v>
      </c>
      <c r="P197" t="str">
        <f>VLOOKUP(Orders_Table[[#This Row],[Customer ID]],customers!$A$1:$I$1001,9,FALSE)</f>
        <v>No</v>
      </c>
    </row>
    <row r="198" spans="1:16" x14ac:dyDescent="0.25">
      <c r="A198" s="2" t="s">
        <v>1596</v>
      </c>
      <c r="B198" s="4">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INDEX(products!$A$1:$G$49,MATCH('Order-Worksheet'!$D198,products!$A$1:$A$49,0),MATCH('Order-Worksheet'!I$1,products!$A$1:$G$1,0))</f>
        <v>Exc</v>
      </c>
      <c r="J198" t="str">
        <f>INDEX(products!$A$1:$G$49,MATCH('Order-Worksheet'!$D198,products!$A$1:$A$49,0),MATCH('Order-Worksheet'!J$1,products!$A$1:$G$1,0))</f>
        <v>L</v>
      </c>
      <c r="K198" s="5">
        <f>INDEX(products!$A$1:$G$49,MATCH('Order-Worksheet'!$D198,products!$A$1:$A$49,0),MATCH('Order-Worksheet'!K$1,products!$A$1:$G$1,0))</f>
        <v>0.5</v>
      </c>
      <c r="L198" s="7">
        <f>INDEX(products!$A$1:$G$49,MATCH('Order-Worksheet'!$D198,products!$A$1:$A$49,0),MATCH('Order-Worksheet'!L$1,products!$A$1:$G$1,0))</f>
        <v>8.91</v>
      </c>
      <c r="M198" s="7">
        <f t="shared" si="9"/>
        <v>53.46</v>
      </c>
      <c r="N198" t="str">
        <f t="shared" si="10"/>
        <v>Excelsa</v>
      </c>
      <c r="O198" t="str">
        <f t="shared" si="11"/>
        <v>Light</v>
      </c>
      <c r="P198" t="str">
        <f>VLOOKUP(Orders_Table[[#This Row],[Customer ID]],customers!$A$1:$I$1001,9,FALSE)</f>
        <v>No</v>
      </c>
    </row>
    <row r="199" spans="1:16" x14ac:dyDescent="0.25">
      <c r="A199" s="2" t="s">
        <v>1596</v>
      </c>
      <c r="B199" s="4">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INDEX(products!$A$1:$G$49,MATCH('Order-Worksheet'!$D199,products!$A$1:$A$49,0),MATCH('Order-Worksheet'!I$1,products!$A$1:$G$1,0))</f>
        <v>Lib</v>
      </c>
      <c r="J199" t="str">
        <f>INDEX(products!$A$1:$G$49,MATCH('Order-Worksheet'!$D199,products!$A$1:$A$49,0),MATCH('Order-Worksheet'!J$1,products!$A$1:$G$1,0))</f>
        <v>D</v>
      </c>
      <c r="K199" s="5">
        <f>INDEX(products!$A$1:$G$49,MATCH('Order-Worksheet'!$D199,products!$A$1:$A$49,0),MATCH('Order-Worksheet'!K$1,products!$A$1:$G$1,0))</f>
        <v>2.5</v>
      </c>
      <c r="L199" s="7">
        <f>INDEX(products!$A$1:$G$49,MATCH('Order-Worksheet'!$D199,products!$A$1:$A$49,0),MATCH('Order-Worksheet'!L$1,products!$A$1:$G$1,0))</f>
        <v>29.784999999999997</v>
      </c>
      <c r="M199" s="7">
        <f t="shared" si="9"/>
        <v>59.569999999999993</v>
      </c>
      <c r="N199" t="str">
        <f t="shared" si="10"/>
        <v>Liberica</v>
      </c>
      <c r="O199" t="str">
        <f t="shared" si="11"/>
        <v>Dark</v>
      </c>
      <c r="P199" t="str">
        <f>VLOOKUP(Orders_Table[[#This Row],[Customer ID]],customers!$A$1:$I$1001,9,FALSE)</f>
        <v>No</v>
      </c>
    </row>
    <row r="200" spans="1:16" x14ac:dyDescent="0.25">
      <c r="A200" s="2" t="s">
        <v>1596</v>
      </c>
      <c r="B200" s="4">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INDEX(products!$A$1:$G$49,MATCH('Order-Worksheet'!$D200,products!$A$1:$A$49,0),MATCH('Order-Worksheet'!I$1,products!$A$1:$G$1,0))</f>
        <v>Lib</v>
      </c>
      <c r="J200" t="str">
        <f>INDEX(products!$A$1:$G$49,MATCH('Order-Worksheet'!$D200,products!$A$1:$A$49,0),MATCH('Order-Worksheet'!J$1,products!$A$1:$G$1,0))</f>
        <v>D</v>
      </c>
      <c r="K200" s="5">
        <f>INDEX(products!$A$1:$G$49,MATCH('Order-Worksheet'!$D200,products!$A$1:$A$49,0),MATCH('Order-Worksheet'!K$1,products!$A$1:$G$1,0))</f>
        <v>2.5</v>
      </c>
      <c r="L200" s="7">
        <f>INDEX(products!$A$1:$G$49,MATCH('Order-Worksheet'!$D200,products!$A$1:$A$49,0),MATCH('Order-Worksheet'!L$1,products!$A$1:$G$1,0))</f>
        <v>29.784999999999997</v>
      </c>
      <c r="M200" s="7">
        <f t="shared" si="9"/>
        <v>89.35499999999999</v>
      </c>
      <c r="N200" t="str">
        <f t="shared" si="10"/>
        <v>Liberica</v>
      </c>
      <c r="O200" t="str">
        <f t="shared" si="11"/>
        <v>Dark</v>
      </c>
      <c r="P200" t="str">
        <f>VLOOKUP(Orders_Table[[#This Row],[Customer ID]],customers!$A$1:$I$1001,9,FALSE)</f>
        <v>No</v>
      </c>
    </row>
    <row r="201" spans="1:16" x14ac:dyDescent="0.25">
      <c r="A201" s="2" t="s">
        <v>1596</v>
      </c>
      <c r="B201" s="4">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INDEX(products!$A$1:$G$49,MATCH('Order-Worksheet'!$D201,products!$A$1:$A$49,0),MATCH('Order-Worksheet'!I$1,products!$A$1:$G$1,0))</f>
        <v>Lib</v>
      </c>
      <c r="J201" t="str">
        <f>INDEX(products!$A$1:$G$49,MATCH('Order-Worksheet'!$D201,products!$A$1:$A$49,0),MATCH('Order-Worksheet'!J$1,products!$A$1:$G$1,0))</f>
        <v>L</v>
      </c>
      <c r="K201" s="5">
        <f>INDEX(products!$A$1:$G$49,MATCH('Order-Worksheet'!$D201,products!$A$1:$A$49,0),MATCH('Order-Worksheet'!K$1,products!$A$1:$G$1,0))</f>
        <v>0.5</v>
      </c>
      <c r="L201" s="7">
        <f>INDEX(products!$A$1:$G$49,MATCH('Order-Worksheet'!$D201,products!$A$1:$A$49,0),MATCH('Order-Worksheet'!L$1,products!$A$1:$G$1,0))</f>
        <v>9.51</v>
      </c>
      <c r="M201" s="7">
        <f t="shared" si="9"/>
        <v>38.04</v>
      </c>
      <c r="N201" t="str">
        <f t="shared" si="10"/>
        <v>Liberica</v>
      </c>
      <c r="O201" t="str">
        <f t="shared" si="11"/>
        <v>Light</v>
      </c>
      <c r="P201" t="str">
        <f>VLOOKUP(Orders_Table[[#This Row],[Customer ID]],customers!$A$1:$I$1001,9,FALSE)</f>
        <v>No</v>
      </c>
    </row>
    <row r="202" spans="1:16" x14ac:dyDescent="0.25">
      <c r="A202" s="2" t="s">
        <v>1596</v>
      </c>
      <c r="B202" s="4">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INDEX(products!$A$1:$G$49,MATCH('Order-Worksheet'!$D202,products!$A$1:$A$49,0),MATCH('Order-Worksheet'!I$1,products!$A$1:$G$1,0))</f>
        <v>Exc</v>
      </c>
      <c r="J202" t="str">
        <f>INDEX(products!$A$1:$G$49,MATCH('Order-Worksheet'!$D202,products!$A$1:$A$49,0),MATCH('Order-Worksheet'!J$1,products!$A$1:$G$1,0))</f>
        <v>M</v>
      </c>
      <c r="K202" s="5">
        <f>INDEX(products!$A$1:$G$49,MATCH('Order-Worksheet'!$D202,products!$A$1:$A$49,0),MATCH('Order-Worksheet'!K$1,products!$A$1:$G$1,0))</f>
        <v>1</v>
      </c>
      <c r="L202" s="7">
        <f>INDEX(products!$A$1:$G$49,MATCH('Order-Worksheet'!$D202,products!$A$1:$A$49,0),MATCH('Order-Worksheet'!L$1,products!$A$1:$G$1,0))</f>
        <v>13.75</v>
      </c>
      <c r="M202" s="7">
        <f t="shared" si="9"/>
        <v>41.25</v>
      </c>
      <c r="N202" t="str">
        <f t="shared" si="10"/>
        <v>Excelsa</v>
      </c>
      <c r="O202" t="str">
        <f t="shared" si="11"/>
        <v>Medium</v>
      </c>
      <c r="P202" t="str">
        <f>VLOOKUP(Orders_Table[[#This Row],[Customer ID]],customers!$A$1:$I$1001,9,FALSE)</f>
        <v>No</v>
      </c>
    </row>
    <row r="203" spans="1:16" x14ac:dyDescent="0.25">
      <c r="A203" s="2" t="s">
        <v>1621</v>
      </c>
      <c r="B203" s="4">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INDEX(products!$A$1:$G$49,MATCH('Order-Worksheet'!$D203,products!$A$1:$A$49,0),MATCH('Order-Worksheet'!I$1,products!$A$1:$G$1,0))</f>
        <v>Lib</v>
      </c>
      <c r="J203" t="str">
        <f>INDEX(products!$A$1:$G$49,MATCH('Order-Worksheet'!$D203,products!$A$1:$A$49,0),MATCH('Order-Worksheet'!J$1,products!$A$1:$G$1,0))</f>
        <v>L</v>
      </c>
      <c r="K203" s="5">
        <f>INDEX(products!$A$1:$G$49,MATCH('Order-Worksheet'!$D203,products!$A$1:$A$49,0),MATCH('Order-Worksheet'!K$1,products!$A$1:$G$1,0))</f>
        <v>0.5</v>
      </c>
      <c r="L203" s="7">
        <f>INDEX(products!$A$1:$G$49,MATCH('Order-Worksheet'!$D203,products!$A$1:$A$49,0),MATCH('Order-Worksheet'!L$1,products!$A$1:$G$1,0))</f>
        <v>9.51</v>
      </c>
      <c r="M203" s="7">
        <f t="shared" si="9"/>
        <v>57.06</v>
      </c>
      <c r="N203" t="str">
        <f t="shared" si="10"/>
        <v>Liberica</v>
      </c>
      <c r="O203" t="str">
        <f t="shared" si="11"/>
        <v>Light</v>
      </c>
      <c r="P203" t="str">
        <f>VLOOKUP(Orders_Table[[#This Row],[Customer ID]],customers!$A$1:$I$1001,9,FALSE)</f>
        <v>No</v>
      </c>
    </row>
    <row r="204" spans="1:16" x14ac:dyDescent="0.25">
      <c r="A204" s="2" t="s">
        <v>1626</v>
      </c>
      <c r="B204" s="4">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INDEX(products!$A$1:$G$49,MATCH('Order-Worksheet'!$D204,products!$A$1:$A$49,0),MATCH('Order-Worksheet'!I$1,products!$A$1:$G$1,0))</f>
        <v>Lib</v>
      </c>
      <c r="J204" t="str">
        <f>INDEX(products!$A$1:$G$49,MATCH('Order-Worksheet'!$D204,products!$A$1:$A$49,0),MATCH('Order-Worksheet'!J$1,products!$A$1:$G$1,0))</f>
        <v>D</v>
      </c>
      <c r="K204" s="5">
        <f>INDEX(products!$A$1:$G$49,MATCH('Order-Worksheet'!$D204,products!$A$1:$A$49,0),MATCH('Order-Worksheet'!K$1,products!$A$1:$G$1,0))</f>
        <v>2.5</v>
      </c>
      <c r="L204" s="7">
        <f>INDEX(products!$A$1:$G$49,MATCH('Order-Worksheet'!$D204,products!$A$1:$A$49,0),MATCH('Order-Worksheet'!L$1,products!$A$1:$G$1,0))</f>
        <v>29.784999999999997</v>
      </c>
      <c r="M204" s="7">
        <f t="shared" si="9"/>
        <v>178.70999999999998</v>
      </c>
      <c r="N204" t="str">
        <f t="shared" si="10"/>
        <v>Liberica</v>
      </c>
      <c r="O204" t="str">
        <f t="shared" si="11"/>
        <v>Dark</v>
      </c>
      <c r="P204" t="str">
        <f>VLOOKUP(Orders_Table[[#This Row],[Customer ID]],customers!$A$1:$I$1001,9,FALSE)</f>
        <v>Yes</v>
      </c>
    </row>
    <row r="205" spans="1:16" x14ac:dyDescent="0.25">
      <c r="A205" s="2" t="s">
        <v>1632</v>
      </c>
      <c r="B205" s="4">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INDEX(products!$A$1:$G$49,MATCH('Order-Worksheet'!$D205,products!$A$1:$A$49,0),MATCH('Order-Worksheet'!I$1,products!$A$1:$G$1,0))</f>
        <v>Lib</v>
      </c>
      <c r="J205" t="str">
        <f>INDEX(products!$A$1:$G$49,MATCH('Order-Worksheet'!$D205,products!$A$1:$A$49,0),MATCH('Order-Worksheet'!J$1,products!$A$1:$G$1,0))</f>
        <v>L</v>
      </c>
      <c r="K205" s="5">
        <f>INDEX(products!$A$1:$G$49,MATCH('Order-Worksheet'!$D205,products!$A$1:$A$49,0),MATCH('Order-Worksheet'!K$1,products!$A$1:$G$1,0))</f>
        <v>0.2</v>
      </c>
      <c r="L205" s="7">
        <f>INDEX(products!$A$1:$G$49,MATCH('Order-Worksheet'!$D205,products!$A$1:$A$49,0),MATCH('Order-Worksheet'!L$1,products!$A$1:$G$1,0))</f>
        <v>4.7549999999999999</v>
      </c>
      <c r="M205" s="7">
        <f t="shared" si="9"/>
        <v>4.7549999999999999</v>
      </c>
      <c r="N205" t="str">
        <f t="shared" si="10"/>
        <v>Liberica</v>
      </c>
      <c r="O205" t="str">
        <f t="shared" si="11"/>
        <v>Light</v>
      </c>
      <c r="P205" t="str">
        <f>VLOOKUP(Orders_Table[[#This Row],[Customer ID]],customers!$A$1:$I$1001,9,FALSE)</f>
        <v>No</v>
      </c>
    </row>
    <row r="206" spans="1:16" x14ac:dyDescent="0.25">
      <c r="A206" s="2" t="s">
        <v>1638</v>
      </c>
      <c r="B206" s="4">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INDEX(products!$A$1:$G$49,MATCH('Order-Worksheet'!$D206,products!$A$1:$A$49,0),MATCH('Order-Worksheet'!I$1,products!$A$1:$G$1,0))</f>
        <v>Exc</v>
      </c>
      <c r="J206" t="str">
        <f>INDEX(products!$A$1:$G$49,MATCH('Order-Worksheet'!$D206,products!$A$1:$A$49,0),MATCH('Order-Worksheet'!J$1,products!$A$1:$G$1,0))</f>
        <v>M</v>
      </c>
      <c r="K206" s="5">
        <f>INDEX(products!$A$1:$G$49,MATCH('Order-Worksheet'!$D206,products!$A$1:$A$49,0),MATCH('Order-Worksheet'!K$1,products!$A$1:$G$1,0))</f>
        <v>1</v>
      </c>
      <c r="L206" s="7">
        <f>INDEX(products!$A$1:$G$49,MATCH('Order-Worksheet'!$D206,products!$A$1:$A$49,0),MATCH('Order-Worksheet'!L$1,products!$A$1:$G$1,0))</f>
        <v>13.75</v>
      </c>
      <c r="M206" s="7">
        <f t="shared" si="9"/>
        <v>82.5</v>
      </c>
      <c r="N206" t="str">
        <f t="shared" si="10"/>
        <v>Excelsa</v>
      </c>
      <c r="O206" t="str">
        <f t="shared" si="11"/>
        <v>Medium</v>
      </c>
      <c r="P206" t="str">
        <f>VLOOKUP(Orders_Table[[#This Row],[Customer ID]],customers!$A$1:$I$1001,9,FALSE)</f>
        <v>No</v>
      </c>
    </row>
    <row r="207" spans="1:16" x14ac:dyDescent="0.25">
      <c r="A207" s="2" t="s">
        <v>1643</v>
      </c>
      <c r="B207" s="4">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INDEX(products!$A$1:$G$49,MATCH('Order-Worksheet'!$D207,products!$A$1:$A$49,0),MATCH('Order-Worksheet'!I$1,products!$A$1:$G$1,0))</f>
        <v>Rob</v>
      </c>
      <c r="J207" t="str">
        <f>INDEX(products!$A$1:$G$49,MATCH('Order-Worksheet'!$D207,products!$A$1:$A$49,0),MATCH('Order-Worksheet'!J$1,products!$A$1:$G$1,0))</f>
        <v>D</v>
      </c>
      <c r="K207" s="5">
        <f>INDEX(products!$A$1:$G$49,MATCH('Order-Worksheet'!$D207,products!$A$1:$A$49,0),MATCH('Order-Worksheet'!K$1,products!$A$1:$G$1,0))</f>
        <v>0.2</v>
      </c>
      <c r="L207" s="7">
        <f>INDEX(products!$A$1:$G$49,MATCH('Order-Worksheet'!$D207,products!$A$1:$A$49,0),MATCH('Order-Worksheet'!L$1,products!$A$1:$G$1,0))</f>
        <v>2.6849999999999996</v>
      </c>
      <c r="M207" s="7">
        <f t="shared" si="9"/>
        <v>8.0549999999999997</v>
      </c>
      <c r="N207" t="str">
        <f t="shared" si="10"/>
        <v>Robusta</v>
      </c>
      <c r="O207" t="str">
        <f t="shared" si="11"/>
        <v>Dark</v>
      </c>
      <c r="P207" t="str">
        <f>VLOOKUP(Orders_Table[[#This Row],[Customer ID]],customers!$A$1:$I$1001,9,FALSE)</f>
        <v>Yes</v>
      </c>
    </row>
    <row r="208" spans="1:16" x14ac:dyDescent="0.25">
      <c r="A208" s="2" t="s">
        <v>1648</v>
      </c>
      <c r="B208" s="4">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INDEX(products!$A$1:$G$49,MATCH('Order-Worksheet'!$D208,products!$A$1:$A$49,0),MATCH('Order-Worksheet'!I$1,products!$A$1:$G$1,0))</f>
        <v>Ara</v>
      </c>
      <c r="J208" t="str">
        <f>INDEX(products!$A$1:$G$49,MATCH('Order-Worksheet'!$D208,products!$A$1:$A$49,0),MATCH('Order-Worksheet'!J$1,products!$A$1:$G$1,0))</f>
        <v>M</v>
      </c>
      <c r="K208" s="5">
        <f>INDEX(products!$A$1:$G$49,MATCH('Order-Worksheet'!$D208,products!$A$1:$A$49,0),MATCH('Order-Worksheet'!K$1,products!$A$1:$G$1,0))</f>
        <v>1</v>
      </c>
      <c r="L208" s="7">
        <f>INDEX(products!$A$1:$G$49,MATCH('Order-Worksheet'!$D208,products!$A$1:$A$49,0),MATCH('Order-Worksheet'!L$1,products!$A$1:$G$1,0))</f>
        <v>11.25</v>
      </c>
      <c r="M208" s="7">
        <f t="shared" si="9"/>
        <v>22.5</v>
      </c>
      <c r="N208" t="str">
        <f t="shared" si="10"/>
        <v>Arabica</v>
      </c>
      <c r="O208" t="str">
        <f t="shared" si="11"/>
        <v>Medium</v>
      </c>
      <c r="P208" t="str">
        <f>VLOOKUP(Orders_Table[[#This Row],[Customer ID]],customers!$A$1:$I$1001,9,FALSE)</f>
        <v>No</v>
      </c>
    </row>
    <row r="209" spans="1:16" x14ac:dyDescent="0.25">
      <c r="A209" s="2" t="s">
        <v>1653</v>
      </c>
      <c r="B209" s="4">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INDEX(products!$A$1:$G$49,MATCH('Order-Worksheet'!$D209,products!$A$1:$A$49,0),MATCH('Order-Worksheet'!I$1,products!$A$1:$G$1,0))</f>
        <v>Ara</v>
      </c>
      <c r="J209" t="str">
        <f>INDEX(products!$A$1:$G$49,MATCH('Order-Worksheet'!$D209,products!$A$1:$A$49,0),MATCH('Order-Worksheet'!J$1,products!$A$1:$G$1,0))</f>
        <v>M</v>
      </c>
      <c r="K209" s="5">
        <f>INDEX(products!$A$1:$G$49,MATCH('Order-Worksheet'!$D209,products!$A$1:$A$49,0),MATCH('Order-Worksheet'!K$1,products!$A$1:$G$1,0))</f>
        <v>0.5</v>
      </c>
      <c r="L209" s="7">
        <f>INDEX(products!$A$1:$G$49,MATCH('Order-Worksheet'!$D209,products!$A$1:$A$49,0),MATCH('Order-Worksheet'!L$1,products!$A$1:$G$1,0))</f>
        <v>6.75</v>
      </c>
      <c r="M209" s="7">
        <f t="shared" si="9"/>
        <v>40.5</v>
      </c>
      <c r="N209" t="str">
        <f t="shared" si="10"/>
        <v>Arabica</v>
      </c>
      <c r="O209" t="str">
        <f t="shared" si="11"/>
        <v>Medium</v>
      </c>
      <c r="P209" t="str">
        <f>VLOOKUP(Orders_Table[[#This Row],[Customer ID]],customers!$A$1:$I$1001,9,FALSE)</f>
        <v>Yes</v>
      </c>
    </row>
    <row r="210" spans="1:16" x14ac:dyDescent="0.25">
      <c r="A210" s="2" t="s">
        <v>1659</v>
      </c>
      <c r="B210" s="4">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INDEX(products!$A$1:$G$49,MATCH('Order-Worksheet'!$D210,products!$A$1:$A$49,0),MATCH('Order-Worksheet'!I$1,products!$A$1:$G$1,0))</f>
        <v>Exc</v>
      </c>
      <c r="J210" t="str">
        <f>INDEX(products!$A$1:$G$49,MATCH('Order-Worksheet'!$D210,products!$A$1:$A$49,0),MATCH('Order-Worksheet'!J$1,products!$A$1:$G$1,0))</f>
        <v>D</v>
      </c>
      <c r="K210" s="5">
        <f>INDEX(products!$A$1:$G$49,MATCH('Order-Worksheet'!$D210,products!$A$1:$A$49,0),MATCH('Order-Worksheet'!K$1,products!$A$1:$G$1,0))</f>
        <v>0.5</v>
      </c>
      <c r="L210" s="7">
        <f>INDEX(products!$A$1:$G$49,MATCH('Order-Worksheet'!$D210,products!$A$1:$A$49,0),MATCH('Order-Worksheet'!L$1,products!$A$1:$G$1,0))</f>
        <v>7.29</v>
      </c>
      <c r="M210" s="7">
        <f t="shared" si="9"/>
        <v>29.16</v>
      </c>
      <c r="N210" t="str">
        <f t="shared" si="10"/>
        <v>Excelsa</v>
      </c>
      <c r="O210" t="str">
        <f t="shared" si="11"/>
        <v>Dark</v>
      </c>
      <c r="P210" t="str">
        <f>VLOOKUP(Orders_Table[[#This Row],[Customer ID]],customers!$A$1:$I$1001,9,FALSE)</f>
        <v>Yes</v>
      </c>
    </row>
    <row r="211" spans="1:16" x14ac:dyDescent="0.25">
      <c r="A211" s="2" t="s">
        <v>1665</v>
      </c>
      <c r="B211" s="4">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INDEX(products!$A$1:$G$49,MATCH('Order-Worksheet'!$D211,products!$A$1:$A$49,0),MATCH('Order-Worksheet'!I$1,products!$A$1:$G$1,0))</f>
        <v>Ara</v>
      </c>
      <c r="J211" t="str">
        <f>INDEX(products!$A$1:$G$49,MATCH('Order-Worksheet'!$D211,products!$A$1:$A$49,0),MATCH('Order-Worksheet'!J$1,products!$A$1:$G$1,0))</f>
        <v>M</v>
      </c>
      <c r="K211" s="5">
        <f>INDEX(products!$A$1:$G$49,MATCH('Order-Worksheet'!$D211,products!$A$1:$A$49,0),MATCH('Order-Worksheet'!K$1,products!$A$1:$G$1,0))</f>
        <v>0.5</v>
      </c>
      <c r="L211" s="7">
        <f>INDEX(products!$A$1:$G$49,MATCH('Order-Worksheet'!$D211,products!$A$1:$A$49,0),MATCH('Order-Worksheet'!L$1,products!$A$1:$G$1,0))</f>
        <v>6.75</v>
      </c>
      <c r="M211" s="7">
        <f t="shared" si="9"/>
        <v>6.75</v>
      </c>
      <c r="N211" t="str">
        <f t="shared" si="10"/>
        <v>Arabica</v>
      </c>
      <c r="O211" t="str">
        <f t="shared" si="11"/>
        <v>Medium</v>
      </c>
      <c r="P211" t="str">
        <f>VLOOKUP(Orders_Table[[#This Row],[Customer ID]],customers!$A$1:$I$1001,9,FALSE)</f>
        <v>No</v>
      </c>
    </row>
    <row r="212" spans="1:16" x14ac:dyDescent="0.25">
      <c r="A212" s="2" t="s">
        <v>1671</v>
      </c>
      <c r="B212" s="4">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INDEX(products!$A$1:$G$49,MATCH('Order-Worksheet'!$D212,products!$A$1:$A$49,0),MATCH('Order-Worksheet'!I$1,products!$A$1:$G$1,0))</f>
        <v>Lib</v>
      </c>
      <c r="J212" t="str">
        <f>INDEX(products!$A$1:$G$49,MATCH('Order-Worksheet'!$D212,products!$A$1:$A$49,0),MATCH('Order-Worksheet'!J$1,products!$A$1:$G$1,0))</f>
        <v>D</v>
      </c>
      <c r="K212" s="5">
        <f>INDEX(products!$A$1:$G$49,MATCH('Order-Worksheet'!$D212,products!$A$1:$A$49,0),MATCH('Order-Worksheet'!K$1,products!$A$1:$G$1,0))</f>
        <v>1</v>
      </c>
      <c r="L212" s="7">
        <f>INDEX(products!$A$1:$G$49,MATCH('Order-Worksheet'!$D212,products!$A$1:$A$49,0),MATCH('Order-Worksheet'!L$1,products!$A$1:$G$1,0))</f>
        <v>12.95</v>
      </c>
      <c r="M212" s="7">
        <f t="shared" si="9"/>
        <v>51.8</v>
      </c>
      <c r="N212" t="str">
        <f t="shared" si="10"/>
        <v>Liberica</v>
      </c>
      <c r="O212" t="str">
        <f t="shared" si="11"/>
        <v>Dark</v>
      </c>
      <c r="P212" t="str">
        <f>VLOOKUP(Orders_Table[[#This Row],[Customer ID]],customers!$A$1:$I$1001,9,FALSE)</f>
        <v>Yes</v>
      </c>
    </row>
    <row r="213" spans="1:16" x14ac:dyDescent="0.25">
      <c r="A213" s="2" t="s">
        <v>1677</v>
      </c>
      <c r="B213" s="4">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INDEX(products!$A$1:$G$49,MATCH('Order-Worksheet'!$D213,products!$A$1:$A$49,0),MATCH('Order-Worksheet'!I$1,products!$A$1:$G$1,0))</f>
        <v>Exc</v>
      </c>
      <c r="J213" t="str">
        <f>INDEX(products!$A$1:$G$49,MATCH('Order-Worksheet'!$D213,products!$A$1:$A$49,0),MATCH('Order-Worksheet'!J$1,products!$A$1:$G$1,0))</f>
        <v>L</v>
      </c>
      <c r="K213" s="5">
        <f>INDEX(products!$A$1:$G$49,MATCH('Order-Worksheet'!$D213,products!$A$1:$A$49,0),MATCH('Order-Worksheet'!K$1,products!$A$1:$G$1,0))</f>
        <v>0.5</v>
      </c>
      <c r="L213" s="7">
        <f>INDEX(products!$A$1:$G$49,MATCH('Order-Worksheet'!$D213,products!$A$1:$A$49,0),MATCH('Order-Worksheet'!L$1,products!$A$1:$G$1,0))</f>
        <v>8.91</v>
      </c>
      <c r="M213" s="7">
        <f t="shared" si="9"/>
        <v>53.46</v>
      </c>
      <c r="N213" t="str">
        <f t="shared" si="10"/>
        <v>Excelsa</v>
      </c>
      <c r="O213" t="str">
        <f t="shared" si="11"/>
        <v>Light</v>
      </c>
      <c r="P213" t="str">
        <f>VLOOKUP(Orders_Table[[#This Row],[Customer ID]],customers!$A$1:$I$1001,9,FALSE)</f>
        <v>No</v>
      </c>
    </row>
    <row r="214" spans="1:16" x14ac:dyDescent="0.25">
      <c r="A214" s="2" t="s">
        <v>1682</v>
      </c>
      <c r="B214" s="4">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INDEX(products!$A$1:$G$49,MATCH('Order-Worksheet'!$D214,products!$A$1:$A$49,0),MATCH('Order-Worksheet'!I$1,products!$A$1:$G$1,0))</f>
        <v>Exc</v>
      </c>
      <c r="J214" t="str">
        <f>INDEX(products!$A$1:$G$49,MATCH('Order-Worksheet'!$D214,products!$A$1:$A$49,0),MATCH('Order-Worksheet'!J$1,products!$A$1:$G$1,0))</f>
        <v>D</v>
      </c>
      <c r="K214" s="5">
        <f>INDEX(products!$A$1:$G$49,MATCH('Order-Worksheet'!$D214,products!$A$1:$A$49,0),MATCH('Order-Worksheet'!K$1,products!$A$1:$G$1,0))</f>
        <v>0.2</v>
      </c>
      <c r="L214" s="7">
        <f>INDEX(products!$A$1:$G$49,MATCH('Order-Worksheet'!$D214,products!$A$1:$A$49,0),MATCH('Order-Worksheet'!L$1,products!$A$1:$G$1,0))</f>
        <v>3.645</v>
      </c>
      <c r="M214" s="7">
        <f t="shared" si="9"/>
        <v>14.58</v>
      </c>
      <c r="N214" t="str">
        <f t="shared" si="10"/>
        <v>Excelsa</v>
      </c>
      <c r="O214" t="str">
        <f t="shared" si="11"/>
        <v>Dark</v>
      </c>
      <c r="P214" t="str">
        <f>VLOOKUP(Orders_Table[[#This Row],[Customer ID]],customers!$A$1:$I$1001,9,FALSE)</f>
        <v>Yes</v>
      </c>
    </row>
    <row r="215" spans="1:16" x14ac:dyDescent="0.25">
      <c r="A215" s="2" t="s">
        <v>1688</v>
      </c>
      <c r="B215" s="4">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INDEX(products!$A$1:$G$49,MATCH('Order-Worksheet'!$D215,products!$A$1:$A$49,0),MATCH('Order-Worksheet'!I$1,products!$A$1:$G$1,0))</f>
        <v>Rob</v>
      </c>
      <c r="J215" t="str">
        <f>INDEX(products!$A$1:$G$49,MATCH('Order-Worksheet'!$D215,products!$A$1:$A$49,0),MATCH('Order-Worksheet'!J$1,products!$A$1:$G$1,0))</f>
        <v>D</v>
      </c>
      <c r="K215" s="5">
        <f>INDEX(products!$A$1:$G$49,MATCH('Order-Worksheet'!$D215,products!$A$1:$A$49,0),MATCH('Order-Worksheet'!K$1,products!$A$1:$G$1,0))</f>
        <v>2.5</v>
      </c>
      <c r="L215" s="7">
        <f>INDEX(products!$A$1:$G$49,MATCH('Order-Worksheet'!$D215,products!$A$1:$A$49,0),MATCH('Order-Worksheet'!L$1,products!$A$1:$G$1,0))</f>
        <v>20.584999999999997</v>
      </c>
      <c r="M215" s="7">
        <f t="shared" si="9"/>
        <v>20.584999999999997</v>
      </c>
      <c r="N215" t="str">
        <f t="shared" si="10"/>
        <v>Robusta</v>
      </c>
      <c r="O215" t="str">
        <f t="shared" si="11"/>
        <v>Dark</v>
      </c>
      <c r="P215" t="str">
        <f>VLOOKUP(Orders_Table[[#This Row],[Customer ID]],customers!$A$1:$I$1001,9,FALSE)</f>
        <v>No</v>
      </c>
    </row>
    <row r="216" spans="1:16" x14ac:dyDescent="0.25">
      <c r="A216" s="2" t="s">
        <v>1694</v>
      </c>
      <c r="B216" s="4">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INDEX(products!$A$1:$G$49,MATCH('Order-Worksheet'!$D216,products!$A$1:$A$49,0),MATCH('Order-Worksheet'!I$1,products!$A$1:$G$1,0))</f>
        <v>Lib</v>
      </c>
      <c r="J216" t="str">
        <f>INDEX(products!$A$1:$G$49,MATCH('Order-Worksheet'!$D216,products!$A$1:$A$49,0),MATCH('Order-Worksheet'!J$1,products!$A$1:$G$1,0))</f>
        <v>L</v>
      </c>
      <c r="K216" s="5">
        <f>INDEX(products!$A$1:$G$49,MATCH('Order-Worksheet'!$D216,products!$A$1:$A$49,0),MATCH('Order-Worksheet'!K$1,products!$A$1:$G$1,0))</f>
        <v>1</v>
      </c>
      <c r="L216" s="7">
        <f>INDEX(products!$A$1:$G$49,MATCH('Order-Worksheet'!$D216,products!$A$1:$A$49,0),MATCH('Order-Worksheet'!L$1,products!$A$1:$G$1,0))</f>
        <v>15.85</v>
      </c>
      <c r="M216" s="7">
        <f t="shared" si="9"/>
        <v>31.7</v>
      </c>
      <c r="N216" t="str">
        <f t="shared" si="10"/>
        <v>Liberica</v>
      </c>
      <c r="O216" t="str">
        <f t="shared" si="11"/>
        <v>Light</v>
      </c>
      <c r="P216" t="str">
        <f>VLOOKUP(Orders_Table[[#This Row],[Customer ID]],customers!$A$1:$I$1001,9,FALSE)</f>
        <v>No</v>
      </c>
    </row>
    <row r="217" spans="1:16" x14ac:dyDescent="0.25">
      <c r="A217" s="2" t="s">
        <v>1701</v>
      </c>
      <c r="B217" s="4">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INDEX(products!$A$1:$G$49,MATCH('Order-Worksheet'!$D217,products!$A$1:$A$49,0),MATCH('Order-Worksheet'!I$1,products!$A$1:$G$1,0))</f>
        <v>Lib</v>
      </c>
      <c r="J217" t="str">
        <f>INDEX(products!$A$1:$G$49,MATCH('Order-Worksheet'!$D217,products!$A$1:$A$49,0),MATCH('Order-Worksheet'!J$1,products!$A$1:$G$1,0))</f>
        <v>D</v>
      </c>
      <c r="K217" s="5">
        <f>INDEX(products!$A$1:$G$49,MATCH('Order-Worksheet'!$D217,products!$A$1:$A$49,0),MATCH('Order-Worksheet'!K$1,products!$A$1:$G$1,0))</f>
        <v>0.2</v>
      </c>
      <c r="L217" s="7">
        <f>INDEX(products!$A$1:$G$49,MATCH('Order-Worksheet'!$D217,products!$A$1:$A$49,0),MATCH('Order-Worksheet'!L$1,products!$A$1:$G$1,0))</f>
        <v>3.8849999999999998</v>
      </c>
      <c r="M217" s="7">
        <f t="shared" si="9"/>
        <v>23.31</v>
      </c>
      <c r="N217" t="str">
        <f t="shared" si="10"/>
        <v>Liberica</v>
      </c>
      <c r="O217" t="str">
        <f t="shared" si="11"/>
        <v>Dark</v>
      </c>
      <c r="P217" t="str">
        <f>VLOOKUP(Orders_Table[[#This Row],[Customer ID]],customers!$A$1:$I$1001,9,FALSE)</f>
        <v>No</v>
      </c>
    </row>
    <row r="218" spans="1:16" x14ac:dyDescent="0.25">
      <c r="A218" s="2" t="s">
        <v>1707</v>
      </c>
      <c r="B218" s="4">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INDEX(products!$A$1:$G$49,MATCH('Order-Worksheet'!$D218,products!$A$1:$A$49,0),MATCH('Order-Worksheet'!I$1,products!$A$1:$G$1,0))</f>
        <v>Lib</v>
      </c>
      <c r="J218" t="str">
        <f>INDEX(products!$A$1:$G$49,MATCH('Order-Worksheet'!$D218,products!$A$1:$A$49,0),MATCH('Order-Worksheet'!J$1,products!$A$1:$G$1,0))</f>
        <v>M</v>
      </c>
      <c r="K218" s="5">
        <f>INDEX(products!$A$1:$G$49,MATCH('Order-Worksheet'!$D218,products!$A$1:$A$49,0),MATCH('Order-Worksheet'!K$1,products!$A$1:$G$1,0))</f>
        <v>1</v>
      </c>
      <c r="L218" s="7">
        <f>INDEX(products!$A$1:$G$49,MATCH('Order-Worksheet'!$D218,products!$A$1:$A$49,0),MATCH('Order-Worksheet'!L$1,products!$A$1:$G$1,0))</f>
        <v>14.55</v>
      </c>
      <c r="M218" s="7">
        <f t="shared" si="9"/>
        <v>58.2</v>
      </c>
      <c r="N218" t="str">
        <f t="shared" si="10"/>
        <v>Liberica</v>
      </c>
      <c r="O218" t="str">
        <f t="shared" si="11"/>
        <v>Medium</v>
      </c>
      <c r="P218" t="str">
        <f>VLOOKUP(Orders_Table[[#This Row],[Customer ID]],customers!$A$1:$I$1001,9,FALSE)</f>
        <v>Yes</v>
      </c>
    </row>
    <row r="219" spans="1:16" x14ac:dyDescent="0.25">
      <c r="A219" s="2" t="s">
        <v>1713</v>
      </c>
      <c r="B219" s="4">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INDEX(products!$A$1:$G$49,MATCH('Order-Worksheet'!$D219,products!$A$1:$A$49,0),MATCH('Order-Worksheet'!I$1,products!$A$1:$G$1,0))</f>
        <v>Exc</v>
      </c>
      <c r="J219" t="str">
        <f>INDEX(products!$A$1:$G$49,MATCH('Order-Worksheet'!$D219,products!$A$1:$A$49,0),MATCH('Order-Worksheet'!J$1,products!$A$1:$G$1,0))</f>
        <v>L</v>
      </c>
      <c r="K219" s="5">
        <f>INDEX(products!$A$1:$G$49,MATCH('Order-Worksheet'!$D219,products!$A$1:$A$49,0),MATCH('Order-Worksheet'!K$1,products!$A$1:$G$1,0))</f>
        <v>0.5</v>
      </c>
      <c r="L219" s="7">
        <f>INDEX(products!$A$1:$G$49,MATCH('Order-Worksheet'!$D219,products!$A$1:$A$49,0),MATCH('Order-Worksheet'!L$1,products!$A$1:$G$1,0))</f>
        <v>8.91</v>
      </c>
      <c r="M219" s="7">
        <f t="shared" si="9"/>
        <v>35.64</v>
      </c>
      <c r="N219" t="str">
        <f t="shared" si="10"/>
        <v>Excelsa</v>
      </c>
      <c r="O219" t="str">
        <f t="shared" si="11"/>
        <v>Light</v>
      </c>
      <c r="P219" t="str">
        <f>VLOOKUP(Orders_Table[[#This Row],[Customer ID]],customers!$A$1:$I$1001,9,FALSE)</f>
        <v>No</v>
      </c>
    </row>
    <row r="220" spans="1:16" x14ac:dyDescent="0.25">
      <c r="A220" s="2" t="s">
        <v>1719</v>
      </c>
      <c r="B220" s="4">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INDEX(products!$A$1:$G$49,MATCH('Order-Worksheet'!$D220,products!$A$1:$A$49,0),MATCH('Order-Worksheet'!I$1,products!$A$1:$G$1,0))</f>
        <v>Ara</v>
      </c>
      <c r="J220" t="str">
        <f>INDEX(products!$A$1:$G$49,MATCH('Order-Worksheet'!$D220,products!$A$1:$A$49,0),MATCH('Order-Worksheet'!J$1,products!$A$1:$G$1,0))</f>
        <v>M</v>
      </c>
      <c r="K220" s="5">
        <f>INDEX(products!$A$1:$G$49,MATCH('Order-Worksheet'!$D220,products!$A$1:$A$49,0),MATCH('Order-Worksheet'!K$1,products!$A$1:$G$1,0))</f>
        <v>1</v>
      </c>
      <c r="L220" s="7">
        <f>INDEX(products!$A$1:$G$49,MATCH('Order-Worksheet'!$D220,products!$A$1:$A$49,0),MATCH('Order-Worksheet'!L$1,products!$A$1:$G$1,0))</f>
        <v>11.25</v>
      </c>
      <c r="M220" s="7">
        <f t="shared" si="9"/>
        <v>56.25</v>
      </c>
      <c r="N220" t="str">
        <f t="shared" si="10"/>
        <v>Arabica</v>
      </c>
      <c r="O220" t="str">
        <f t="shared" si="11"/>
        <v>Medium</v>
      </c>
      <c r="P220" t="str">
        <f>VLOOKUP(Orders_Table[[#This Row],[Customer ID]],customers!$A$1:$I$1001,9,FALSE)</f>
        <v>Yes</v>
      </c>
    </row>
    <row r="221" spans="1:16" x14ac:dyDescent="0.25">
      <c r="A221" s="2" t="s">
        <v>1725</v>
      </c>
      <c r="B221" s="4">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INDEX(products!$A$1:$G$49,MATCH('Order-Worksheet'!$D221,products!$A$1:$A$49,0),MATCH('Order-Worksheet'!I$1,products!$A$1:$G$1,0))</f>
        <v>Rob</v>
      </c>
      <c r="J221" t="str">
        <f>INDEX(products!$A$1:$G$49,MATCH('Order-Worksheet'!$D221,products!$A$1:$A$49,0),MATCH('Order-Worksheet'!J$1,products!$A$1:$G$1,0))</f>
        <v>L</v>
      </c>
      <c r="K221" s="5">
        <f>INDEX(products!$A$1:$G$49,MATCH('Order-Worksheet'!$D221,products!$A$1:$A$49,0),MATCH('Order-Worksheet'!K$1,products!$A$1:$G$1,0))</f>
        <v>0.2</v>
      </c>
      <c r="L221" s="7">
        <f>INDEX(products!$A$1:$G$49,MATCH('Order-Worksheet'!$D221,products!$A$1:$A$49,0),MATCH('Order-Worksheet'!L$1,products!$A$1:$G$1,0))</f>
        <v>3.5849999999999995</v>
      </c>
      <c r="M221" s="7">
        <f t="shared" si="9"/>
        <v>10.754999999999999</v>
      </c>
      <c r="N221" t="str">
        <f t="shared" si="10"/>
        <v>Robusta</v>
      </c>
      <c r="O221" t="str">
        <f t="shared" si="11"/>
        <v>Light</v>
      </c>
      <c r="P221" t="str">
        <f>VLOOKUP(Orders_Table[[#This Row],[Customer ID]],customers!$A$1:$I$1001,9,FALSE)</f>
        <v>No</v>
      </c>
    </row>
    <row r="222" spans="1:16" x14ac:dyDescent="0.25">
      <c r="A222" s="2" t="s">
        <v>1725</v>
      </c>
      <c r="B222" s="4">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INDEX(products!$A$1:$G$49,MATCH('Order-Worksheet'!$D222,products!$A$1:$A$49,0),MATCH('Order-Worksheet'!I$1,products!$A$1:$G$1,0))</f>
        <v>Rob</v>
      </c>
      <c r="J222" t="str">
        <f>INDEX(products!$A$1:$G$49,MATCH('Order-Worksheet'!$D222,products!$A$1:$A$49,0),MATCH('Order-Worksheet'!J$1,products!$A$1:$G$1,0))</f>
        <v>M</v>
      </c>
      <c r="K222" s="5">
        <f>INDEX(products!$A$1:$G$49,MATCH('Order-Worksheet'!$D222,products!$A$1:$A$49,0),MATCH('Order-Worksheet'!K$1,products!$A$1:$G$1,0))</f>
        <v>0.2</v>
      </c>
      <c r="L222" s="7">
        <f>INDEX(products!$A$1:$G$49,MATCH('Order-Worksheet'!$D222,products!$A$1:$A$49,0),MATCH('Order-Worksheet'!L$1,products!$A$1:$G$1,0))</f>
        <v>2.9849999999999999</v>
      </c>
      <c r="M222" s="7">
        <f t="shared" si="9"/>
        <v>14.924999999999999</v>
      </c>
      <c r="N222" t="str">
        <f t="shared" si="10"/>
        <v>Robusta</v>
      </c>
      <c r="O222" t="str">
        <f t="shared" si="11"/>
        <v>Medium</v>
      </c>
      <c r="P222" t="str">
        <f>VLOOKUP(Orders_Table[[#This Row],[Customer ID]],customers!$A$1:$I$1001,9,FALSE)</f>
        <v>No</v>
      </c>
    </row>
    <row r="223" spans="1:16" x14ac:dyDescent="0.25">
      <c r="A223" s="2" t="s">
        <v>1736</v>
      </c>
      <c r="B223" s="4">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INDEX(products!$A$1:$G$49,MATCH('Order-Worksheet'!$D223,products!$A$1:$A$49,0),MATCH('Order-Worksheet'!I$1,products!$A$1:$G$1,0))</f>
        <v>Ara</v>
      </c>
      <c r="J223" t="str">
        <f>INDEX(products!$A$1:$G$49,MATCH('Order-Worksheet'!$D223,products!$A$1:$A$49,0),MATCH('Order-Worksheet'!J$1,products!$A$1:$G$1,0))</f>
        <v>L</v>
      </c>
      <c r="K223" s="5">
        <f>INDEX(products!$A$1:$G$49,MATCH('Order-Worksheet'!$D223,products!$A$1:$A$49,0),MATCH('Order-Worksheet'!K$1,products!$A$1:$G$1,0))</f>
        <v>1</v>
      </c>
      <c r="L223" s="7">
        <f>INDEX(products!$A$1:$G$49,MATCH('Order-Worksheet'!$D223,products!$A$1:$A$49,0),MATCH('Order-Worksheet'!L$1,products!$A$1:$G$1,0))</f>
        <v>12.95</v>
      </c>
      <c r="M223" s="7">
        <f t="shared" si="9"/>
        <v>77.699999999999989</v>
      </c>
      <c r="N223" t="str">
        <f t="shared" si="10"/>
        <v>Arabica</v>
      </c>
      <c r="O223" t="str">
        <f t="shared" si="11"/>
        <v>Light</v>
      </c>
      <c r="P223" t="str">
        <f>VLOOKUP(Orders_Table[[#This Row],[Customer ID]],customers!$A$1:$I$1001,9,FALSE)</f>
        <v>Yes</v>
      </c>
    </row>
    <row r="224" spans="1:16" x14ac:dyDescent="0.25">
      <c r="A224" s="2" t="s">
        <v>1742</v>
      </c>
      <c r="B224" s="4">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INDEX(products!$A$1:$G$49,MATCH('Order-Worksheet'!$D224,products!$A$1:$A$49,0),MATCH('Order-Worksheet'!I$1,products!$A$1:$G$1,0))</f>
        <v>Lib</v>
      </c>
      <c r="J224" t="str">
        <f>INDEX(products!$A$1:$G$49,MATCH('Order-Worksheet'!$D224,products!$A$1:$A$49,0),MATCH('Order-Worksheet'!J$1,products!$A$1:$G$1,0))</f>
        <v>D</v>
      </c>
      <c r="K224" s="5">
        <f>INDEX(products!$A$1:$G$49,MATCH('Order-Worksheet'!$D224,products!$A$1:$A$49,0),MATCH('Order-Worksheet'!K$1,products!$A$1:$G$1,0))</f>
        <v>0.5</v>
      </c>
      <c r="L224" s="7">
        <f>INDEX(products!$A$1:$G$49,MATCH('Order-Worksheet'!$D224,products!$A$1:$A$49,0),MATCH('Order-Worksheet'!L$1,products!$A$1:$G$1,0))</f>
        <v>7.77</v>
      </c>
      <c r="M224" s="7">
        <f t="shared" si="9"/>
        <v>23.31</v>
      </c>
      <c r="N224" t="str">
        <f t="shared" si="10"/>
        <v>Liberica</v>
      </c>
      <c r="O224" t="str">
        <f t="shared" si="11"/>
        <v>Dark</v>
      </c>
      <c r="P224" t="str">
        <f>VLOOKUP(Orders_Table[[#This Row],[Customer ID]],customers!$A$1:$I$1001,9,FALSE)</f>
        <v>No</v>
      </c>
    </row>
    <row r="225" spans="1:16" x14ac:dyDescent="0.25">
      <c r="A225" s="2" t="s">
        <v>1748</v>
      </c>
      <c r="B225" s="4">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INDEX(products!$A$1:$G$49,MATCH('Order-Worksheet'!$D225,products!$A$1:$A$49,0),MATCH('Order-Worksheet'!I$1,products!$A$1:$G$1,0))</f>
        <v>Exc</v>
      </c>
      <c r="J225" t="str">
        <f>INDEX(products!$A$1:$G$49,MATCH('Order-Worksheet'!$D225,products!$A$1:$A$49,0),MATCH('Order-Worksheet'!J$1,products!$A$1:$G$1,0))</f>
        <v>L</v>
      </c>
      <c r="K225" s="5">
        <f>INDEX(products!$A$1:$G$49,MATCH('Order-Worksheet'!$D225,products!$A$1:$A$49,0),MATCH('Order-Worksheet'!K$1,products!$A$1:$G$1,0))</f>
        <v>1</v>
      </c>
      <c r="L225" s="7">
        <f>INDEX(products!$A$1:$G$49,MATCH('Order-Worksheet'!$D225,products!$A$1:$A$49,0),MATCH('Order-Worksheet'!L$1,products!$A$1:$G$1,0))</f>
        <v>14.85</v>
      </c>
      <c r="M225" s="7">
        <f t="shared" si="9"/>
        <v>59.4</v>
      </c>
      <c r="N225" t="str">
        <f t="shared" si="10"/>
        <v>Excelsa</v>
      </c>
      <c r="O225" t="str">
        <f t="shared" si="11"/>
        <v>Light</v>
      </c>
      <c r="P225" t="str">
        <f>VLOOKUP(Orders_Table[[#This Row],[Customer ID]],customers!$A$1:$I$1001,9,FALSE)</f>
        <v>Yes</v>
      </c>
    </row>
    <row r="226" spans="1:16" x14ac:dyDescent="0.25">
      <c r="A226" s="2" t="s">
        <v>1753</v>
      </c>
      <c r="B226" s="4">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INDEX(products!$A$1:$G$49,MATCH('Order-Worksheet'!$D226,products!$A$1:$A$49,0),MATCH('Order-Worksheet'!I$1,products!$A$1:$G$1,0))</f>
        <v>Lib</v>
      </c>
      <c r="J226" t="str">
        <f>INDEX(products!$A$1:$G$49,MATCH('Order-Worksheet'!$D226,products!$A$1:$A$49,0),MATCH('Order-Worksheet'!J$1,products!$A$1:$G$1,0))</f>
        <v>D</v>
      </c>
      <c r="K226" s="5">
        <f>INDEX(products!$A$1:$G$49,MATCH('Order-Worksheet'!$D226,products!$A$1:$A$49,0),MATCH('Order-Worksheet'!K$1,products!$A$1:$G$1,0))</f>
        <v>2.5</v>
      </c>
      <c r="L226" s="7">
        <f>INDEX(products!$A$1:$G$49,MATCH('Order-Worksheet'!$D226,products!$A$1:$A$49,0),MATCH('Order-Worksheet'!L$1,products!$A$1:$G$1,0))</f>
        <v>29.784999999999997</v>
      </c>
      <c r="M226" s="7">
        <f t="shared" si="9"/>
        <v>119.13999999999999</v>
      </c>
      <c r="N226" t="str">
        <f t="shared" si="10"/>
        <v>Liberica</v>
      </c>
      <c r="O226" t="str">
        <f t="shared" si="11"/>
        <v>Dark</v>
      </c>
      <c r="P226" t="str">
        <f>VLOOKUP(Orders_Table[[#This Row],[Customer ID]],customers!$A$1:$I$1001,9,FALSE)</f>
        <v>Yes</v>
      </c>
    </row>
    <row r="227" spans="1:16" x14ac:dyDescent="0.25">
      <c r="A227" s="2" t="s">
        <v>1759</v>
      </c>
      <c r="B227" s="4">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INDEX(products!$A$1:$G$49,MATCH('Order-Worksheet'!$D227,products!$A$1:$A$49,0),MATCH('Order-Worksheet'!I$1,products!$A$1:$G$1,0))</f>
        <v>Rob</v>
      </c>
      <c r="J227" t="str">
        <f>INDEX(products!$A$1:$G$49,MATCH('Order-Worksheet'!$D227,products!$A$1:$A$49,0),MATCH('Order-Worksheet'!J$1,products!$A$1:$G$1,0))</f>
        <v>L</v>
      </c>
      <c r="K227" s="5">
        <f>INDEX(products!$A$1:$G$49,MATCH('Order-Worksheet'!$D227,products!$A$1:$A$49,0),MATCH('Order-Worksheet'!K$1,products!$A$1:$G$1,0))</f>
        <v>0.2</v>
      </c>
      <c r="L227" s="7">
        <f>INDEX(products!$A$1:$G$49,MATCH('Order-Worksheet'!$D227,products!$A$1:$A$49,0),MATCH('Order-Worksheet'!L$1,products!$A$1:$G$1,0))</f>
        <v>3.5849999999999995</v>
      </c>
      <c r="M227" s="7">
        <f t="shared" si="9"/>
        <v>14.339999999999998</v>
      </c>
      <c r="N227" t="str">
        <f t="shared" si="10"/>
        <v>Robusta</v>
      </c>
      <c r="O227" t="str">
        <f t="shared" si="11"/>
        <v>Light</v>
      </c>
      <c r="P227" t="str">
        <f>VLOOKUP(Orders_Table[[#This Row],[Customer ID]],customers!$A$1:$I$1001,9,FALSE)</f>
        <v>No</v>
      </c>
    </row>
    <row r="228" spans="1:16" x14ac:dyDescent="0.25">
      <c r="A228" s="2" t="s">
        <v>1765</v>
      </c>
      <c r="B228" s="4">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INDEX(products!$A$1:$G$49,MATCH('Order-Worksheet'!$D228,products!$A$1:$A$49,0),MATCH('Order-Worksheet'!I$1,products!$A$1:$G$1,0))</f>
        <v>Ara</v>
      </c>
      <c r="J228" t="str">
        <f>INDEX(products!$A$1:$G$49,MATCH('Order-Worksheet'!$D228,products!$A$1:$A$49,0),MATCH('Order-Worksheet'!J$1,products!$A$1:$G$1,0))</f>
        <v>M</v>
      </c>
      <c r="K228" s="5">
        <f>INDEX(products!$A$1:$G$49,MATCH('Order-Worksheet'!$D228,products!$A$1:$A$49,0),MATCH('Order-Worksheet'!K$1,products!$A$1:$G$1,0))</f>
        <v>2.5</v>
      </c>
      <c r="L228" s="7">
        <f>INDEX(products!$A$1:$G$49,MATCH('Order-Worksheet'!$D228,products!$A$1:$A$49,0),MATCH('Order-Worksheet'!L$1,products!$A$1:$G$1,0))</f>
        <v>25.874999999999996</v>
      </c>
      <c r="M228" s="7">
        <f t="shared" si="9"/>
        <v>129.37499999999997</v>
      </c>
      <c r="N228" t="str">
        <f t="shared" si="10"/>
        <v>Arabica</v>
      </c>
      <c r="O228" t="str">
        <f t="shared" si="11"/>
        <v>Medium</v>
      </c>
      <c r="P228" t="str">
        <f>VLOOKUP(Orders_Table[[#This Row],[Customer ID]],customers!$A$1:$I$1001,9,FALSE)</f>
        <v>No</v>
      </c>
    </row>
    <row r="229" spans="1:16" x14ac:dyDescent="0.25">
      <c r="A229" s="2" t="s">
        <v>1771</v>
      </c>
      <c r="B229" s="4">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INDEX(products!$A$1:$G$49,MATCH('Order-Worksheet'!$D229,products!$A$1:$A$49,0),MATCH('Order-Worksheet'!I$1,products!$A$1:$G$1,0))</f>
        <v>Rob</v>
      </c>
      <c r="J229" t="str">
        <f>INDEX(products!$A$1:$G$49,MATCH('Order-Worksheet'!$D229,products!$A$1:$A$49,0),MATCH('Order-Worksheet'!J$1,products!$A$1:$G$1,0))</f>
        <v>D</v>
      </c>
      <c r="K229" s="5">
        <f>INDEX(products!$A$1:$G$49,MATCH('Order-Worksheet'!$D229,products!$A$1:$A$49,0),MATCH('Order-Worksheet'!K$1,products!$A$1:$G$1,0))</f>
        <v>0.2</v>
      </c>
      <c r="L229" s="7">
        <f>INDEX(products!$A$1:$G$49,MATCH('Order-Worksheet'!$D229,products!$A$1:$A$49,0),MATCH('Order-Worksheet'!L$1,products!$A$1:$G$1,0))</f>
        <v>2.6849999999999996</v>
      </c>
      <c r="M229" s="7">
        <f t="shared" si="9"/>
        <v>16.11</v>
      </c>
      <c r="N229" t="str">
        <f t="shared" si="10"/>
        <v>Robusta</v>
      </c>
      <c r="O229" t="str">
        <f t="shared" si="11"/>
        <v>Dark</v>
      </c>
      <c r="P229" t="str">
        <f>VLOOKUP(Orders_Table[[#This Row],[Customer ID]],customers!$A$1:$I$1001,9,FALSE)</f>
        <v>Yes</v>
      </c>
    </row>
    <row r="230" spans="1:16" x14ac:dyDescent="0.25">
      <c r="A230" s="2" t="s">
        <v>1777</v>
      </c>
      <c r="B230" s="4">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INDEX(products!$A$1:$G$49,MATCH('Order-Worksheet'!$D230,products!$A$1:$A$49,0),MATCH('Order-Worksheet'!I$1,products!$A$1:$G$1,0))</f>
        <v>Rob</v>
      </c>
      <c r="J230" t="str">
        <f>INDEX(products!$A$1:$G$49,MATCH('Order-Worksheet'!$D230,products!$A$1:$A$49,0),MATCH('Order-Worksheet'!J$1,products!$A$1:$G$1,0))</f>
        <v>L</v>
      </c>
      <c r="K230" s="5">
        <f>INDEX(products!$A$1:$G$49,MATCH('Order-Worksheet'!$D230,products!$A$1:$A$49,0),MATCH('Order-Worksheet'!K$1,products!$A$1:$G$1,0))</f>
        <v>0.2</v>
      </c>
      <c r="L230" s="7">
        <f>INDEX(products!$A$1:$G$49,MATCH('Order-Worksheet'!$D230,products!$A$1:$A$49,0),MATCH('Order-Worksheet'!L$1,products!$A$1:$G$1,0))</f>
        <v>3.5849999999999995</v>
      </c>
      <c r="M230" s="7">
        <f t="shared" si="9"/>
        <v>17.924999999999997</v>
      </c>
      <c r="N230" t="str">
        <f t="shared" si="10"/>
        <v>Robusta</v>
      </c>
      <c r="O230" t="str">
        <f t="shared" si="11"/>
        <v>Light</v>
      </c>
      <c r="P230" t="str">
        <f>VLOOKUP(Orders_Table[[#This Row],[Customer ID]],customers!$A$1:$I$1001,9,FALSE)</f>
        <v>No</v>
      </c>
    </row>
    <row r="231" spans="1:16" x14ac:dyDescent="0.25">
      <c r="A231" s="2" t="s">
        <v>1783</v>
      </c>
      <c r="B231" s="4">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INDEX(products!$A$1:$G$49,MATCH('Order-Worksheet'!$D231,products!$A$1:$A$49,0),MATCH('Order-Worksheet'!I$1,products!$A$1:$G$1,0))</f>
        <v>Lib</v>
      </c>
      <c r="J231" t="str">
        <f>INDEX(products!$A$1:$G$49,MATCH('Order-Worksheet'!$D231,products!$A$1:$A$49,0),MATCH('Order-Worksheet'!J$1,products!$A$1:$G$1,0))</f>
        <v>M</v>
      </c>
      <c r="K231" s="5">
        <f>INDEX(products!$A$1:$G$49,MATCH('Order-Worksheet'!$D231,products!$A$1:$A$49,0),MATCH('Order-Worksheet'!K$1,products!$A$1:$G$1,0))</f>
        <v>0.2</v>
      </c>
      <c r="L231" s="7">
        <f>INDEX(products!$A$1:$G$49,MATCH('Order-Worksheet'!$D231,products!$A$1:$A$49,0),MATCH('Order-Worksheet'!L$1,products!$A$1:$G$1,0))</f>
        <v>4.3650000000000002</v>
      </c>
      <c r="M231" s="7">
        <f t="shared" si="9"/>
        <v>8.73</v>
      </c>
      <c r="N231" t="str">
        <f t="shared" si="10"/>
        <v>Liberica</v>
      </c>
      <c r="O231" t="str">
        <f t="shared" si="11"/>
        <v>Medium</v>
      </c>
      <c r="P231" t="str">
        <f>VLOOKUP(Orders_Table[[#This Row],[Customer ID]],customers!$A$1:$I$1001,9,FALSE)</f>
        <v>No</v>
      </c>
    </row>
    <row r="232" spans="1:16" x14ac:dyDescent="0.25">
      <c r="A232" s="2" t="s">
        <v>1789</v>
      </c>
      <c r="B232" s="4">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INDEX(products!$A$1:$G$49,MATCH('Order-Worksheet'!$D232,products!$A$1:$A$49,0),MATCH('Order-Worksheet'!I$1,products!$A$1:$G$1,0))</f>
        <v>Ara</v>
      </c>
      <c r="J232" t="str">
        <f>INDEX(products!$A$1:$G$49,MATCH('Order-Worksheet'!$D232,products!$A$1:$A$49,0),MATCH('Order-Worksheet'!J$1,products!$A$1:$G$1,0))</f>
        <v>M</v>
      </c>
      <c r="K232" s="5">
        <f>INDEX(products!$A$1:$G$49,MATCH('Order-Worksheet'!$D232,products!$A$1:$A$49,0),MATCH('Order-Worksheet'!K$1,products!$A$1:$G$1,0))</f>
        <v>2.5</v>
      </c>
      <c r="L232" s="7">
        <f>INDEX(products!$A$1:$G$49,MATCH('Order-Worksheet'!$D232,products!$A$1:$A$49,0),MATCH('Order-Worksheet'!L$1,products!$A$1:$G$1,0))</f>
        <v>25.874999999999996</v>
      </c>
      <c r="M232" s="7">
        <f t="shared" si="9"/>
        <v>51.749999999999993</v>
      </c>
      <c r="N232" t="str">
        <f t="shared" si="10"/>
        <v>Arabica</v>
      </c>
      <c r="O232" t="str">
        <f t="shared" si="11"/>
        <v>Medium</v>
      </c>
      <c r="P232" t="str">
        <f>VLOOKUP(Orders_Table[[#This Row],[Customer ID]],customers!$A$1:$I$1001,9,FALSE)</f>
        <v>No</v>
      </c>
    </row>
    <row r="233" spans="1:16" x14ac:dyDescent="0.25">
      <c r="A233" s="2" t="s">
        <v>1795</v>
      </c>
      <c r="B233" s="4">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INDEX(products!$A$1:$G$49,MATCH('Order-Worksheet'!$D233,products!$A$1:$A$49,0),MATCH('Order-Worksheet'!I$1,products!$A$1:$G$1,0))</f>
        <v>Lib</v>
      </c>
      <c r="J233" t="str">
        <f>INDEX(products!$A$1:$G$49,MATCH('Order-Worksheet'!$D233,products!$A$1:$A$49,0),MATCH('Order-Worksheet'!J$1,products!$A$1:$G$1,0))</f>
        <v>M</v>
      </c>
      <c r="K233" s="5">
        <f>INDEX(products!$A$1:$G$49,MATCH('Order-Worksheet'!$D233,products!$A$1:$A$49,0),MATCH('Order-Worksheet'!K$1,products!$A$1:$G$1,0))</f>
        <v>0.2</v>
      </c>
      <c r="L233" s="7">
        <f>INDEX(products!$A$1:$G$49,MATCH('Order-Worksheet'!$D233,products!$A$1:$A$49,0),MATCH('Order-Worksheet'!L$1,products!$A$1:$G$1,0))</f>
        <v>4.3650000000000002</v>
      </c>
      <c r="M233" s="7">
        <f t="shared" si="9"/>
        <v>8.73</v>
      </c>
      <c r="N233" t="str">
        <f t="shared" si="10"/>
        <v>Liberica</v>
      </c>
      <c r="O233" t="str">
        <f t="shared" si="11"/>
        <v>Medium</v>
      </c>
      <c r="P233" t="str">
        <f>VLOOKUP(Orders_Table[[#This Row],[Customer ID]],customers!$A$1:$I$1001,9,FALSE)</f>
        <v>Yes</v>
      </c>
    </row>
    <row r="234" spans="1:16" x14ac:dyDescent="0.25">
      <c r="A234" s="2" t="s">
        <v>1800</v>
      </c>
      <c r="B234" s="4">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INDEX(products!$A$1:$G$49,MATCH('Order-Worksheet'!$D234,products!$A$1:$A$49,0),MATCH('Order-Worksheet'!I$1,products!$A$1:$G$1,0))</f>
        <v>Lib</v>
      </c>
      <c r="J234" t="str">
        <f>INDEX(products!$A$1:$G$49,MATCH('Order-Worksheet'!$D234,products!$A$1:$A$49,0),MATCH('Order-Worksheet'!J$1,products!$A$1:$G$1,0))</f>
        <v>L</v>
      </c>
      <c r="K234" s="5">
        <f>INDEX(products!$A$1:$G$49,MATCH('Order-Worksheet'!$D234,products!$A$1:$A$49,0),MATCH('Order-Worksheet'!K$1,products!$A$1:$G$1,0))</f>
        <v>0.2</v>
      </c>
      <c r="L234" s="7">
        <f>INDEX(products!$A$1:$G$49,MATCH('Order-Worksheet'!$D234,products!$A$1:$A$49,0),MATCH('Order-Worksheet'!L$1,products!$A$1:$G$1,0))</f>
        <v>4.7549999999999999</v>
      </c>
      <c r="M234" s="7">
        <f t="shared" si="9"/>
        <v>23.774999999999999</v>
      </c>
      <c r="N234" t="str">
        <f t="shared" si="10"/>
        <v>Liberica</v>
      </c>
      <c r="O234" t="str">
        <f t="shared" si="11"/>
        <v>Light</v>
      </c>
      <c r="P234" t="str">
        <f>VLOOKUP(Orders_Table[[#This Row],[Customer ID]],customers!$A$1:$I$1001,9,FALSE)</f>
        <v>No</v>
      </c>
    </row>
    <row r="235" spans="1:16" x14ac:dyDescent="0.25">
      <c r="A235" s="2" t="s">
        <v>1806</v>
      </c>
      <c r="B235" s="4">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INDEX(products!$A$1:$G$49,MATCH('Order-Worksheet'!$D235,products!$A$1:$A$49,0),MATCH('Order-Worksheet'!I$1,products!$A$1:$G$1,0))</f>
        <v>Exc</v>
      </c>
      <c r="J235" t="str">
        <f>INDEX(products!$A$1:$G$49,MATCH('Order-Worksheet'!$D235,products!$A$1:$A$49,0),MATCH('Order-Worksheet'!J$1,products!$A$1:$G$1,0))</f>
        <v>M</v>
      </c>
      <c r="K235" s="5">
        <f>INDEX(products!$A$1:$G$49,MATCH('Order-Worksheet'!$D235,products!$A$1:$A$49,0),MATCH('Order-Worksheet'!K$1,products!$A$1:$G$1,0))</f>
        <v>0.2</v>
      </c>
      <c r="L235" s="7">
        <f>INDEX(products!$A$1:$G$49,MATCH('Order-Worksheet'!$D235,products!$A$1:$A$49,0),MATCH('Order-Worksheet'!L$1,products!$A$1:$G$1,0))</f>
        <v>4.125</v>
      </c>
      <c r="M235" s="7">
        <f t="shared" si="9"/>
        <v>20.625</v>
      </c>
      <c r="N235" t="str">
        <f t="shared" si="10"/>
        <v>Excelsa</v>
      </c>
      <c r="O235" t="str">
        <f t="shared" si="11"/>
        <v>Medium</v>
      </c>
      <c r="P235" t="str">
        <f>VLOOKUP(Orders_Table[[#This Row],[Customer ID]],customers!$A$1:$I$1001,9,FALSE)</f>
        <v>No</v>
      </c>
    </row>
    <row r="236" spans="1:16" x14ac:dyDescent="0.25">
      <c r="A236" s="2" t="s">
        <v>1812</v>
      </c>
      <c r="B236" s="4">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INDEX(products!$A$1:$G$49,MATCH('Order-Worksheet'!$D236,products!$A$1:$A$49,0),MATCH('Order-Worksheet'!I$1,products!$A$1:$G$1,0))</f>
        <v>Lib</v>
      </c>
      <c r="J236" t="str">
        <f>INDEX(products!$A$1:$G$49,MATCH('Order-Worksheet'!$D236,products!$A$1:$A$49,0),MATCH('Order-Worksheet'!J$1,products!$A$1:$G$1,0))</f>
        <v>L</v>
      </c>
      <c r="K236" s="5">
        <f>INDEX(products!$A$1:$G$49,MATCH('Order-Worksheet'!$D236,products!$A$1:$A$49,0),MATCH('Order-Worksheet'!K$1,products!$A$1:$G$1,0))</f>
        <v>2.5</v>
      </c>
      <c r="L236" s="7">
        <f>INDEX(products!$A$1:$G$49,MATCH('Order-Worksheet'!$D236,products!$A$1:$A$49,0),MATCH('Order-Worksheet'!L$1,products!$A$1:$G$1,0))</f>
        <v>36.454999999999998</v>
      </c>
      <c r="M236" s="7">
        <f t="shared" si="9"/>
        <v>36.454999999999998</v>
      </c>
      <c r="N236" t="str">
        <f t="shared" si="10"/>
        <v>Liberica</v>
      </c>
      <c r="O236" t="str">
        <f t="shared" si="11"/>
        <v>Light</v>
      </c>
      <c r="P236" t="str">
        <f>VLOOKUP(Orders_Table[[#This Row],[Customer ID]],customers!$A$1:$I$1001,9,FALSE)</f>
        <v>No</v>
      </c>
    </row>
    <row r="237" spans="1:16" x14ac:dyDescent="0.25">
      <c r="A237" s="2" t="s">
        <v>1818</v>
      </c>
      <c r="B237" s="4">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INDEX(products!$A$1:$G$49,MATCH('Order-Worksheet'!$D237,products!$A$1:$A$49,0),MATCH('Order-Worksheet'!I$1,products!$A$1:$G$1,0))</f>
        <v>Lib</v>
      </c>
      <c r="J237" t="str">
        <f>INDEX(products!$A$1:$G$49,MATCH('Order-Worksheet'!$D237,products!$A$1:$A$49,0),MATCH('Order-Worksheet'!J$1,products!$A$1:$G$1,0))</f>
        <v>L</v>
      </c>
      <c r="K237" s="5">
        <f>INDEX(products!$A$1:$G$49,MATCH('Order-Worksheet'!$D237,products!$A$1:$A$49,0),MATCH('Order-Worksheet'!K$1,products!$A$1:$G$1,0))</f>
        <v>2.5</v>
      </c>
      <c r="L237" s="7">
        <f>INDEX(products!$A$1:$G$49,MATCH('Order-Worksheet'!$D237,products!$A$1:$A$49,0),MATCH('Order-Worksheet'!L$1,products!$A$1:$G$1,0))</f>
        <v>36.454999999999998</v>
      </c>
      <c r="M237" s="7">
        <f t="shared" si="9"/>
        <v>182.27499999999998</v>
      </c>
      <c r="N237" t="str">
        <f t="shared" si="10"/>
        <v>Liberica</v>
      </c>
      <c r="O237" t="str">
        <f t="shared" si="11"/>
        <v>Light</v>
      </c>
      <c r="P237" t="str">
        <f>VLOOKUP(Orders_Table[[#This Row],[Customer ID]],customers!$A$1:$I$1001,9,FALSE)</f>
        <v>No</v>
      </c>
    </row>
    <row r="238" spans="1:16" x14ac:dyDescent="0.25">
      <c r="A238" s="2" t="s">
        <v>1822</v>
      </c>
      <c r="B238" s="4">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INDEX(products!$A$1:$G$49,MATCH('Order-Worksheet'!$D238,products!$A$1:$A$49,0),MATCH('Order-Worksheet'!I$1,products!$A$1:$G$1,0))</f>
        <v>Lib</v>
      </c>
      <c r="J238" t="str">
        <f>INDEX(products!$A$1:$G$49,MATCH('Order-Worksheet'!$D238,products!$A$1:$A$49,0),MATCH('Order-Worksheet'!J$1,products!$A$1:$G$1,0))</f>
        <v>D</v>
      </c>
      <c r="K238" s="5">
        <f>INDEX(products!$A$1:$G$49,MATCH('Order-Worksheet'!$D238,products!$A$1:$A$49,0),MATCH('Order-Worksheet'!K$1,products!$A$1:$G$1,0))</f>
        <v>2.5</v>
      </c>
      <c r="L238" s="7">
        <f>INDEX(products!$A$1:$G$49,MATCH('Order-Worksheet'!$D238,products!$A$1:$A$49,0),MATCH('Order-Worksheet'!L$1,products!$A$1:$G$1,0))</f>
        <v>29.784999999999997</v>
      </c>
      <c r="M238" s="7">
        <f t="shared" si="9"/>
        <v>89.35499999999999</v>
      </c>
      <c r="N238" t="str">
        <f t="shared" si="10"/>
        <v>Liberica</v>
      </c>
      <c r="O238" t="str">
        <f t="shared" si="11"/>
        <v>Dark</v>
      </c>
      <c r="P238" t="str">
        <f>VLOOKUP(Orders_Table[[#This Row],[Customer ID]],customers!$A$1:$I$1001,9,FALSE)</f>
        <v>No</v>
      </c>
    </row>
    <row r="239" spans="1:16" x14ac:dyDescent="0.25">
      <c r="A239" s="2" t="s">
        <v>1828</v>
      </c>
      <c r="B239" s="4">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INDEX(products!$A$1:$G$49,MATCH('Order-Worksheet'!$D239,products!$A$1:$A$49,0),MATCH('Order-Worksheet'!I$1,products!$A$1:$G$1,0))</f>
        <v>Rob</v>
      </c>
      <c r="J239" t="str">
        <f>INDEX(products!$A$1:$G$49,MATCH('Order-Worksheet'!$D239,products!$A$1:$A$49,0),MATCH('Order-Worksheet'!J$1,products!$A$1:$G$1,0))</f>
        <v>L</v>
      </c>
      <c r="K239" s="5">
        <f>INDEX(products!$A$1:$G$49,MATCH('Order-Worksheet'!$D239,products!$A$1:$A$49,0),MATCH('Order-Worksheet'!K$1,products!$A$1:$G$1,0))</f>
        <v>0.2</v>
      </c>
      <c r="L239" s="7">
        <f>INDEX(products!$A$1:$G$49,MATCH('Order-Worksheet'!$D239,products!$A$1:$A$49,0),MATCH('Order-Worksheet'!L$1,products!$A$1:$G$1,0))</f>
        <v>3.5849999999999995</v>
      </c>
      <c r="M239" s="7">
        <f t="shared" si="9"/>
        <v>3.5849999999999995</v>
      </c>
      <c r="N239" t="str">
        <f t="shared" si="10"/>
        <v>Robusta</v>
      </c>
      <c r="O239" t="str">
        <f t="shared" si="11"/>
        <v>Light</v>
      </c>
      <c r="P239" t="str">
        <f>VLOOKUP(Orders_Table[[#This Row],[Customer ID]],customers!$A$1:$I$1001,9,FALSE)</f>
        <v>Yes</v>
      </c>
    </row>
    <row r="240" spans="1:16" x14ac:dyDescent="0.25">
      <c r="A240" s="2" t="s">
        <v>1833</v>
      </c>
      <c r="B240" s="4">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INDEX(products!$A$1:$G$49,MATCH('Order-Worksheet'!$D240,products!$A$1:$A$49,0),MATCH('Order-Worksheet'!I$1,products!$A$1:$G$1,0))</f>
        <v>Rob</v>
      </c>
      <c r="J240" t="str">
        <f>INDEX(products!$A$1:$G$49,MATCH('Order-Worksheet'!$D240,products!$A$1:$A$49,0),MATCH('Order-Worksheet'!J$1,products!$A$1:$G$1,0))</f>
        <v>M</v>
      </c>
      <c r="K240" s="5">
        <f>INDEX(products!$A$1:$G$49,MATCH('Order-Worksheet'!$D240,products!$A$1:$A$49,0),MATCH('Order-Worksheet'!K$1,products!$A$1:$G$1,0))</f>
        <v>2.5</v>
      </c>
      <c r="L240" s="7">
        <f>INDEX(products!$A$1:$G$49,MATCH('Order-Worksheet'!$D240,products!$A$1:$A$49,0),MATCH('Order-Worksheet'!L$1,products!$A$1:$G$1,0))</f>
        <v>22.884999999999998</v>
      </c>
      <c r="M240" s="7">
        <f t="shared" si="9"/>
        <v>45.769999999999996</v>
      </c>
      <c r="N240" t="str">
        <f t="shared" si="10"/>
        <v>Robusta</v>
      </c>
      <c r="O240" t="str">
        <f t="shared" si="11"/>
        <v>Medium</v>
      </c>
      <c r="P240" t="str">
        <f>VLOOKUP(Orders_Table[[#This Row],[Customer ID]],customers!$A$1:$I$1001,9,FALSE)</f>
        <v>Yes</v>
      </c>
    </row>
    <row r="241" spans="1:16" x14ac:dyDescent="0.25">
      <c r="A241" s="2" t="s">
        <v>1839</v>
      </c>
      <c r="B241" s="4">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INDEX(products!$A$1:$G$49,MATCH('Order-Worksheet'!$D241,products!$A$1:$A$49,0),MATCH('Order-Worksheet'!I$1,products!$A$1:$G$1,0))</f>
        <v>Exc</v>
      </c>
      <c r="J241" t="str">
        <f>INDEX(products!$A$1:$G$49,MATCH('Order-Worksheet'!$D241,products!$A$1:$A$49,0),MATCH('Order-Worksheet'!J$1,products!$A$1:$G$1,0))</f>
        <v>L</v>
      </c>
      <c r="K241" s="5">
        <f>INDEX(products!$A$1:$G$49,MATCH('Order-Worksheet'!$D241,products!$A$1:$A$49,0),MATCH('Order-Worksheet'!K$1,products!$A$1:$G$1,0))</f>
        <v>1</v>
      </c>
      <c r="L241" s="7">
        <f>INDEX(products!$A$1:$G$49,MATCH('Order-Worksheet'!$D241,products!$A$1:$A$49,0),MATCH('Order-Worksheet'!L$1,products!$A$1:$G$1,0))</f>
        <v>14.85</v>
      </c>
      <c r="M241" s="7">
        <f t="shared" si="9"/>
        <v>59.4</v>
      </c>
      <c r="N241" t="str">
        <f t="shared" si="10"/>
        <v>Excelsa</v>
      </c>
      <c r="O241" t="str">
        <f t="shared" si="11"/>
        <v>Light</v>
      </c>
      <c r="P241" t="str">
        <f>VLOOKUP(Orders_Table[[#This Row],[Customer ID]],customers!$A$1:$I$1001,9,FALSE)</f>
        <v>No</v>
      </c>
    </row>
    <row r="242" spans="1:16" x14ac:dyDescent="0.25">
      <c r="A242" s="2" t="s">
        <v>1845</v>
      </c>
      <c r="B242" s="4">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INDEX(products!$A$1:$G$49,MATCH('Order-Worksheet'!$D242,products!$A$1:$A$49,0),MATCH('Order-Worksheet'!I$1,products!$A$1:$G$1,0))</f>
        <v>Ara</v>
      </c>
      <c r="J242" t="str">
        <f>INDEX(products!$A$1:$G$49,MATCH('Order-Worksheet'!$D242,products!$A$1:$A$49,0),MATCH('Order-Worksheet'!J$1,products!$A$1:$G$1,0))</f>
        <v>M</v>
      </c>
      <c r="K242" s="5">
        <f>INDEX(products!$A$1:$G$49,MATCH('Order-Worksheet'!$D242,products!$A$1:$A$49,0),MATCH('Order-Worksheet'!K$1,products!$A$1:$G$1,0))</f>
        <v>2.5</v>
      </c>
      <c r="L242" s="7">
        <f>INDEX(products!$A$1:$G$49,MATCH('Order-Worksheet'!$D242,products!$A$1:$A$49,0),MATCH('Order-Worksheet'!L$1,products!$A$1:$G$1,0))</f>
        <v>25.874999999999996</v>
      </c>
      <c r="M242" s="7">
        <f t="shared" si="9"/>
        <v>155.24999999999997</v>
      </c>
      <c r="N242" t="str">
        <f t="shared" si="10"/>
        <v>Arabica</v>
      </c>
      <c r="O242" t="str">
        <f t="shared" si="11"/>
        <v>Medium</v>
      </c>
      <c r="P242" t="str">
        <f>VLOOKUP(Orders_Table[[#This Row],[Customer ID]],customers!$A$1:$I$1001,9,FALSE)</f>
        <v>Yes</v>
      </c>
    </row>
    <row r="243" spans="1:16" x14ac:dyDescent="0.25">
      <c r="A243" s="2" t="s">
        <v>1849</v>
      </c>
      <c r="B243" s="4">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INDEX(products!$A$1:$G$49,MATCH('Order-Worksheet'!$D243,products!$A$1:$A$49,0),MATCH('Order-Worksheet'!I$1,products!$A$1:$G$1,0))</f>
        <v>Rob</v>
      </c>
      <c r="J243" t="str">
        <f>INDEX(products!$A$1:$G$49,MATCH('Order-Worksheet'!$D243,products!$A$1:$A$49,0),MATCH('Order-Worksheet'!J$1,products!$A$1:$G$1,0))</f>
        <v>M</v>
      </c>
      <c r="K243" s="5">
        <f>INDEX(products!$A$1:$G$49,MATCH('Order-Worksheet'!$D243,products!$A$1:$A$49,0),MATCH('Order-Worksheet'!K$1,products!$A$1:$G$1,0))</f>
        <v>2.5</v>
      </c>
      <c r="L243" s="7">
        <f>INDEX(products!$A$1:$G$49,MATCH('Order-Worksheet'!$D243,products!$A$1:$A$49,0),MATCH('Order-Worksheet'!L$1,products!$A$1:$G$1,0))</f>
        <v>22.884999999999998</v>
      </c>
      <c r="M243" s="7">
        <f t="shared" si="9"/>
        <v>45.769999999999996</v>
      </c>
      <c r="N243" t="str">
        <f t="shared" si="10"/>
        <v>Robusta</v>
      </c>
      <c r="O243" t="str">
        <f t="shared" si="11"/>
        <v>Medium</v>
      </c>
      <c r="P243" t="str">
        <f>VLOOKUP(Orders_Table[[#This Row],[Customer ID]],customers!$A$1:$I$1001,9,FALSE)</f>
        <v>No</v>
      </c>
    </row>
    <row r="244" spans="1:16" x14ac:dyDescent="0.25">
      <c r="A244" s="2" t="s">
        <v>1854</v>
      </c>
      <c r="B244" s="4">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INDEX(products!$A$1:$G$49,MATCH('Order-Worksheet'!$D244,products!$A$1:$A$49,0),MATCH('Order-Worksheet'!I$1,products!$A$1:$G$1,0))</f>
        <v>Exc</v>
      </c>
      <c r="J244" t="str">
        <f>INDEX(products!$A$1:$G$49,MATCH('Order-Worksheet'!$D244,products!$A$1:$A$49,0),MATCH('Order-Worksheet'!J$1,products!$A$1:$G$1,0))</f>
        <v>D</v>
      </c>
      <c r="K244" s="5">
        <f>INDEX(products!$A$1:$G$49,MATCH('Order-Worksheet'!$D244,products!$A$1:$A$49,0),MATCH('Order-Worksheet'!K$1,products!$A$1:$G$1,0))</f>
        <v>1</v>
      </c>
      <c r="L244" s="7">
        <f>INDEX(products!$A$1:$G$49,MATCH('Order-Worksheet'!$D244,products!$A$1:$A$49,0),MATCH('Order-Worksheet'!L$1,products!$A$1:$G$1,0))</f>
        <v>12.15</v>
      </c>
      <c r="M244" s="7">
        <f t="shared" si="9"/>
        <v>36.450000000000003</v>
      </c>
      <c r="N244" t="str">
        <f t="shared" si="10"/>
        <v>Excelsa</v>
      </c>
      <c r="O244" t="str">
        <f t="shared" si="11"/>
        <v>Dark</v>
      </c>
      <c r="P244" t="str">
        <f>VLOOKUP(Orders_Table[[#This Row],[Customer ID]],customers!$A$1:$I$1001,9,FALSE)</f>
        <v>Yes</v>
      </c>
    </row>
    <row r="245" spans="1:16" x14ac:dyDescent="0.25">
      <c r="A245" s="2" t="s">
        <v>1860</v>
      </c>
      <c r="B245" s="4">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INDEX(products!$A$1:$G$49,MATCH('Order-Worksheet'!$D245,products!$A$1:$A$49,0),MATCH('Order-Worksheet'!I$1,products!$A$1:$G$1,0))</f>
        <v>Exc</v>
      </c>
      <c r="J245" t="str">
        <f>INDEX(products!$A$1:$G$49,MATCH('Order-Worksheet'!$D245,products!$A$1:$A$49,0),MATCH('Order-Worksheet'!J$1,products!$A$1:$G$1,0))</f>
        <v>D</v>
      </c>
      <c r="K245" s="5">
        <f>INDEX(products!$A$1:$G$49,MATCH('Order-Worksheet'!$D245,products!$A$1:$A$49,0),MATCH('Order-Worksheet'!K$1,products!$A$1:$G$1,0))</f>
        <v>0.5</v>
      </c>
      <c r="L245" s="7">
        <f>INDEX(products!$A$1:$G$49,MATCH('Order-Worksheet'!$D245,products!$A$1:$A$49,0),MATCH('Order-Worksheet'!L$1,products!$A$1:$G$1,0))</f>
        <v>7.29</v>
      </c>
      <c r="M245" s="7">
        <f t="shared" si="9"/>
        <v>29.16</v>
      </c>
      <c r="N245" t="str">
        <f t="shared" si="10"/>
        <v>Excelsa</v>
      </c>
      <c r="O245" t="str">
        <f t="shared" si="11"/>
        <v>Dark</v>
      </c>
      <c r="P245" t="str">
        <f>VLOOKUP(Orders_Table[[#This Row],[Customer ID]],customers!$A$1:$I$1001,9,FALSE)</f>
        <v>Yes</v>
      </c>
    </row>
    <row r="246" spans="1:16" x14ac:dyDescent="0.25">
      <c r="A246" s="2" t="s">
        <v>1866</v>
      </c>
      <c r="B246" s="4">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INDEX(products!$A$1:$G$49,MATCH('Order-Worksheet'!$D246,products!$A$1:$A$49,0),MATCH('Order-Worksheet'!I$1,products!$A$1:$G$1,0))</f>
        <v>Lib</v>
      </c>
      <c r="J246" t="str">
        <f>INDEX(products!$A$1:$G$49,MATCH('Order-Worksheet'!$D246,products!$A$1:$A$49,0),MATCH('Order-Worksheet'!J$1,products!$A$1:$G$1,0))</f>
        <v>M</v>
      </c>
      <c r="K246" s="5">
        <f>INDEX(products!$A$1:$G$49,MATCH('Order-Worksheet'!$D246,products!$A$1:$A$49,0),MATCH('Order-Worksheet'!K$1,products!$A$1:$G$1,0))</f>
        <v>2.5</v>
      </c>
      <c r="L246" s="7">
        <f>INDEX(products!$A$1:$G$49,MATCH('Order-Worksheet'!$D246,products!$A$1:$A$49,0),MATCH('Order-Worksheet'!L$1,products!$A$1:$G$1,0))</f>
        <v>33.464999999999996</v>
      </c>
      <c r="M246" s="7">
        <f t="shared" si="9"/>
        <v>133.85999999999999</v>
      </c>
      <c r="N246" t="str">
        <f t="shared" si="10"/>
        <v>Liberica</v>
      </c>
      <c r="O246" t="str">
        <f t="shared" si="11"/>
        <v>Medium</v>
      </c>
      <c r="P246" t="str">
        <f>VLOOKUP(Orders_Table[[#This Row],[Customer ID]],customers!$A$1:$I$1001,9,FALSE)</f>
        <v>No</v>
      </c>
    </row>
    <row r="247" spans="1:16" x14ac:dyDescent="0.25">
      <c r="A247" s="2" t="s">
        <v>1872</v>
      </c>
      <c r="B247" s="4">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INDEX(products!$A$1:$G$49,MATCH('Order-Worksheet'!$D247,products!$A$1:$A$49,0),MATCH('Order-Worksheet'!I$1,products!$A$1:$G$1,0))</f>
        <v>Lib</v>
      </c>
      <c r="J247" t="str">
        <f>INDEX(products!$A$1:$G$49,MATCH('Order-Worksheet'!$D247,products!$A$1:$A$49,0),MATCH('Order-Worksheet'!J$1,products!$A$1:$G$1,0))</f>
        <v>L</v>
      </c>
      <c r="K247" s="5">
        <f>INDEX(products!$A$1:$G$49,MATCH('Order-Worksheet'!$D247,products!$A$1:$A$49,0),MATCH('Order-Worksheet'!K$1,products!$A$1:$G$1,0))</f>
        <v>0.2</v>
      </c>
      <c r="L247" s="7">
        <f>INDEX(products!$A$1:$G$49,MATCH('Order-Worksheet'!$D247,products!$A$1:$A$49,0),MATCH('Order-Worksheet'!L$1,products!$A$1:$G$1,0))</f>
        <v>4.7549999999999999</v>
      </c>
      <c r="M247" s="7">
        <f t="shared" si="9"/>
        <v>23.774999999999999</v>
      </c>
      <c r="N247" t="str">
        <f t="shared" si="10"/>
        <v>Liberica</v>
      </c>
      <c r="O247" t="str">
        <f t="shared" si="11"/>
        <v>Light</v>
      </c>
      <c r="P247" t="str">
        <f>VLOOKUP(Orders_Table[[#This Row],[Customer ID]],customers!$A$1:$I$1001,9,FALSE)</f>
        <v>Yes</v>
      </c>
    </row>
    <row r="248" spans="1:16" x14ac:dyDescent="0.25">
      <c r="A248" s="2" t="s">
        <v>1878</v>
      </c>
      <c r="B248" s="4">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INDEX(products!$A$1:$G$49,MATCH('Order-Worksheet'!$D248,products!$A$1:$A$49,0),MATCH('Order-Worksheet'!I$1,products!$A$1:$G$1,0))</f>
        <v>Lib</v>
      </c>
      <c r="J248" t="str">
        <f>INDEX(products!$A$1:$G$49,MATCH('Order-Worksheet'!$D248,products!$A$1:$A$49,0),MATCH('Order-Worksheet'!J$1,products!$A$1:$G$1,0))</f>
        <v>D</v>
      </c>
      <c r="K248" s="5">
        <f>INDEX(products!$A$1:$G$49,MATCH('Order-Worksheet'!$D248,products!$A$1:$A$49,0),MATCH('Order-Worksheet'!K$1,products!$A$1:$G$1,0))</f>
        <v>1</v>
      </c>
      <c r="L248" s="7">
        <f>INDEX(products!$A$1:$G$49,MATCH('Order-Worksheet'!$D248,products!$A$1:$A$49,0),MATCH('Order-Worksheet'!L$1,products!$A$1:$G$1,0))</f>
        <v>12.95</v>
      </c>
      <c r="M248" s="7">
        <f t="shared" si="9"/>
        <v>38.849999999999994</v>
      </c>
      <c r="N248" t="str">
        <f t="shared" si="10"/>
        <v>Liberica</v>
      </c>
      <c r="O248" t="str">
        <f t="shared" si="11"/>
        <v>Dark</v>
      </c>
      <c r="P248" t="str">
        <f>VLOOKUP(Orders_Table[[#This Row],[Customer ID]],customers!$A$1:$I$1001,9,FALSE)</f>
        <v>No</v>
      </c>
    </row>
    <row r="249" spans="1:16" x14ac:dyDescent="0.25">
      <c r="A249" s="2" t="s">
        <v>1884</v>
      </c>
      <c r="B249" s="4">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INDEX(products!$A$1:$G$49,MATCH('Order-Worksheet'!$D249,products!$A$1:$A$49,0),MATCH('Order-Worksheet'!I$1,products!$A$1:$G$1,0))</f>
        <v>Rob</v>
      </c>
      <c r="J249" t="str">
        <f>INDEX(products!$A$1:$G$49,MATCH('Order-Worksheet'!$D249,products!$A$1:$A$49,0),MATCH('Order-Worksheet'!J$1,products!$A$1:$G$1,0))</f>
        <v>L</v>
      </c>
      <c r="K249" s="5">
        <f>INDEX(products!$A$1:$G$49,MATCH('Order-Worksheet'!$D249,products!$A$1:$A$49,0),MATCH('Order-Worksheet'!K$1,products!$A$1:$G$1,0))</f>
        <v>0.2</v>
      </c>
      <c r="L249" s="7">
        <f>INDEX(products!$A$1:$G$49,MATCH('Order-Worksheet'!$D249,products!$A$1:$A$49,0),MATCH('Order-Worksheet'!L$1,products!$A$1:$G$1,0))</f>
        <v>3.5849999999999995</v>
      </c>
      <c r="M249" s="7">
        <f t="shared" si="9"/>
        <v>21.509999999999998</v>
      </c>
      <c r="N249" t="str">
        <f t="shared" si="10"/>
        <v>Robusta</v>
      </c>
      <c r="O249" t="str">
        <f t="shared" si="11"/>
        <v>Light</v>
      </c>
      <c r="P249" t="str">
        <f>VLOOKUP(Orders_Table[[#This Row],[Customer ID]],customers!$A$1:$I$1001,9,FALSE)</f>
        <v>Yes</v>
      </c>
    </row>
    <row r="250" spans="1:16" x14ac:dyDescent="0.25">
      <c r="A250" s="2" t="s">
        <v>1889</v>
      </c>
      <c r="B250" s="4">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INDEX(products!$A$1:$G$49,MATCH('Order-Worksheet'!$D250,products!$A$1:$A$49,0),MATCH('Order-Worksheet'!I$1,products!$A$1:$G$1,0))</f>
        <v>Ara</v>
      </c>
      <c r="J250" t="str">
        <f>INDEX(products!$A$1:$G$49,MATCH('Order-Worksheet'!$D250,products!$A$1:$A$49,0),MATCH('Order-Worksheet'!J$1,products!$A$1:$G$1,0))</f>
        <v>D</v>
      </c>
      <c r="K250" s="5">
        <f>INDEX(products!$A$1:$G$49,MATCH('Order-Worksheet'!$D250,products!$A$1:$A$49,0),MATCH('Order-Worksheet'!K$1,products!$A$1:$G$1,0))</f>
        <v>1</v>
      </c>
      <c r="L250" s="7">
        <f>INDEX(products!$A$1:$G$49,MATCH('Order-Worksheet'!$D250,products!$A$1:$A$49,0),MATCH('Order-Worksheet'!L$1,products!$A$1:$G$1,0))</f>
        <v>9.9499999999999993</v>
      </c>
      <c r="M250" s="7">
        <f t="shared" si="9"/>
        <v>9.9499999999999993</v>
      </c>
      <c r="N250" t="str">
        <f t="shared" si="10"/>
        <v>Arabica</v>
      </c>
      <c r="O250" t="str">
        <f t="shared" si="11"/>
        <v>Dark</v>
      </c>
      <c r="P250" t="str">
        <f>VLOOKUP(Orders_Table[[#This Row],[Customer ID]],customers!$A$1:$I$1001,9,FALSE)</f>
        <v>Yes</v>
      </c>
    </row>
    <row r="251" spans="1:16" x14ac:dyDescent="0.25">
      <c r="A251" s="2" t="s">
        <v>1895</v>
      </c>
      <c r="B251" s="4">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INDEX(products!$A$1:$G$49,MATCH('Order-Worksheet'!$D251,products!$A$1:$A$49,0),MATCH('Order-Worksheet'!I$1,products!$A$1:$G$1,0))</f>
        <v>Lib</v>
      </c>
      <c r="J251" t="str">
        <f>INDEX(products!$A$1:$G$49,MATCH('Order-Worksheet'!$D251,products!$A$1:$A$49,0),MATCH('Order-Worksheet'!J$1,products!$A$1:$G$1,0))</f>
        <v>L</v>
      </c>
      <c r="K251" s="5">
        <f>INDEX(products!$A$1:$G$49,MATCH('Order-Worksheet'!$D251,products!$A$1:$A$49,0),MATCH('Order-Worksheet'!K$1,products!$A$1:$G$1,0))</f>
        <v>1</v>
      </c>
      <c r="L251" s="7">
        <f>INDEX(products!$A$1:$G$49,MATCH('Order-Worksheet'!$D251,products!$A$1:$A$49,0),MATCH('Order-Worksheet'!L$1,products!$A$1:$G$1,0))</f>
        <v>15.85</v>
      </c>
      <c r="M251" s="7">
        <f t="shared" si="9"/>
        <v>15.85</v>
      </c>
      <c r="N251" t="str">
        <f t="shared" si="10"/>
        <v>Liberica</v>
      </c>
      <c r="O251" t="str">
        <f t="shared" si="11"/>
        <v>Light</v>
      </c>
      <c r="P251" t="str">
        <f>VLOOKUP(Orders_Table[[#This Row],[Customer ID]],customers!$A$1:$I$1001,9,FALSE)</f>
        <v>Yes</v>
      </c>
    </row>
    <row r="252" spans="1:16" x14ac:dyDescent="0.25">
      <c r="A252" s="2" t="s">
        <v>1900</v>
      </c>
      <c r="B252" s="4">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INDEX(products!$A$1:$G$49,MATCH('Order-Worksheet'!$D252,products!$A$1:$A$49,0),MATCH('Order-Worksheet'!I$1,products!$A$1:$G$1,0))</f>
        <v>Rob</v>
      </c>
      <c r="J252" t="str">
        <f>INDEX(products!$A$1:$G$49,MATCH('Order-Worksheet'!$D252,products!$A$1:$A$49,0),MATCH('Order-Worksheet'!J$1,products!$A$1:$G$1,0))</f>
        <v>M</v>
      </c>
      <c r="K252" s="5">
        <f>INDEX(products!$A$1:$G$49,MATCH('Order-Worksheet'!$D252,products!$A$1:$A$49,0),MATCH('Order-Worksheet'!K$1,products!$A$1:$G$1,0))</f>
        <v>0.2</v>
      </c>
      <c r="L252" s="7">
        <f>INDEX(products!$A$1:$G$49,MATCH('Order-Worksheet'!$D252,products!$A$1:$A$49,0),MATCH('Order-Worksheet'!L$1,products!$A$1:$G$1,0))</f>
        <v>2.9849999999999999</v>
      </c>
      <c r="M252" s="7">
        <f t="shared" si="9"/>
        <v>2.9849999999999999</v>
      </c>
      <c r="N252" t="str">
        <f t="shared" si="10"/>
        <v>Robusta</v>
      </c>
      <c r="O252" t="str">
        <f t="shared" si="11"/>
        <v>Medium</v>
      </c>
      <c r="P252" t="str">
        <f>VLOOKUP(Orders_Table[[#This Row],[Customer ID]],customers!$A$1:$I$1001,9,FALSE)</f>
        <v>Yes</v>
      </c>
    </row>
    <row r="253" spans="1:16" x14ac:dyDescent="0.25">
      <c r="A253" s="2" t="s">
        <v>1906</v>
      </c>
      <c r="B253" s="4">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INDEX(products!$A$1:$G$49,MATCH('Order-Worksheet'!$D253,products!$A$1:$A$49,0),MATCH('Order-Worksheet'!I$1,products!$A$1:$G$1,0))</f>
        <v>Exc</v>
      </c>
      <c r="J253" t="str">
        <f>INDEX(products!$A$1:$G$49,MATCH('Order-Worksheet'!$D253,products!$A$1:$A$49,0),MATCH('Order-Worksheet'!J$1,products!$A$1:$G$1,0))</f>
        <v>M</v>
      </c>
      <c r="K253" s="5">
        <f>INDEX(products!$A$1:$G$49,MATCH('Order-Worksheet'!$D253,products!$A$1:$A$49,0),MATCH('Order-Worksheet'!K$1,products!$A$1:$G$1,0))</f>
        <v>1</v>
      </c>
      <c r="L253" s="7">
        <f>INDEX(products!$A$1:$G$49,MATCH('Order-Worksheet'!$D253,products!$A$1:$A$49,0),MATCH('Order-Worksheet'!L$1,products!$A$1:$G$1,0))</f>
        <v>13.75</v>
      </c>
      <c r="M253" s="7">
        <f t="shared" si="9"/>
        <v>68.75</v>
      </c>
      <c r="N253" t="str">
        <f t="shared" si="10"/>
        <v>Excelsa</v>
      </c>
      <c r="O253" t="str">
        <f t="shared" si="11"/>
        <v>Medium</v>
      </c>
      <c r="P253" t="str">
        <f>VLOOKUP(Orders_Table[[#This Row],[Customer ID]],customers!$A$1:$I$1001,9,FALSE)</f>
        <v>Yes</v>
      </c>
    </row>
    <row r="254" spans="1:16" x14ac:dyDescent="0.25">
      <c r="A254" s="2" t="s">
        <v>1912</v>
      </c>
      <c r="B254" s="4">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INDEX(products!$A$1:$G$49,MATCH('Order-Worksheet'!$D254,products!$A$1:$A$49,0),MATCH('Order-Worksheet'!I$1,products!$A$1:$G$1,0))</f>
        <v>Ara</v>
      </c>
      <c r="J254" t="str">
        <f>INDEX(products!$A$1:$G$49,MATCH('Order-Worksheet'!$D254,products!$A$1:$A$49,0),MATCH('Order-Worksheet'!J$1,products!$A$1:$G$1,0))</f>
        <v>D</v>
      </c>
      <c r="K254" s="5">
        <f>INDEX(products!$A$1:$G$49,MATCH('Order-Worksheet'!$D254,products!$A$1:$A$49,0),MATCH('Order-Worksheet'!K$1,products!$A$1:$G$1,0))</f>
        <v>1</v>
      </c>
      <c r="L254" s="7">
        <f>INDEX(products!$A$1:$G$49,MATCH('Order-Worksheet'!$D254,products!$A$1:$A$49,0),MATCH('Order-Worksheet'!L$1,products!$A$1:$G$1,0))</f>
        <v>9.9499999999999993</v>
      </c>
      <c r="M254" s="7">
        <f t="shared" si="9"/>
        <v>29.849999999999998</v>
      </c>
      <c r="N254" t="str">
        <f t="shared" si="10"/>
        <v>Arabica</v>
      </c>
      <c r="O254" t="str">
        <f t="shared" si="11"/>
        <v>Dark</v>
      </c>
      <c r="P254" t="str">
        <f>VLOOKUP(Orders_Table[[#This Row],[Customer ID]],customers!$A$1:$I$1001,9,FALSE)</f>
        <v>No</v>
      </c>
    </row>
    <row r="255" spans="1:16" x14ac:dyDescent="0.25">
      <c r="A255" s="2" t="s">
        <v>1917</v>
      </c>
      <c r="B255" s="4">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INDEX(products!$A$1:$G$49,MATCH('Order-Worksheet'!$D255,products!$A$1:$A$49,0),MATCH('Order-Worksheet'!I$1,products!$A$1:$G$1,0))</f>
        <v>Lib</v>
      </c>
      <c r="J255" t="str">
        <f>INDEX(products!$A$1:$G$49,MATCH('Order-Worksheet'!$D255,products!$A$1:$A$49,0),MATCH('Order-Worksheet'!J$1,products!$A$1:$G$1,0))</f>
        <v>M</v>
      </c>
      <c r="K255" s="5">
        <f>INDEX(products!$A$1:$G$49,MATCH('Order-Worksheet'!$D255,products!$A$1:$A$49,0),MATCH('Order-Worksheet'!K$1,products!$A$1:$G$1,0))</f>
        <v>1</v>
      </c>
      <c r="L255" s="7">
        <f>INDEX(products!$A$1:$G$49,MATCH('Order-Worksheet'!$D255,products!$A$1:$A$49,0),MATCH('Order-Worksheet'!L$1,products!$A$1:$G$1,0))</f>
        <v>14.55</v>
      </c>
      <c r="M255" s="7">
        <f t="shared" si="9"/>
        <v>58.2</v>
      </c>
      <c r="N255" t="str">
        <f t="shared" si="10"/>
        <v>Liberica</v>
      </c>
      <c r="O255" t="str">
        <f t="shared" si="11"/>
        <v>Medium</v>
      </c>
      <c r="P255" t="str">
        <f>VLOOKUP(Orders_Table[[#This Row],[Customer ID]],customers!$A$1:$I$1001,9,FALSE)</f>
        <v>No</v>
      </c>
    </row>
    <row r="256" spans="1:16" x14ac:dyDescent="0.25">
      <c r="A256" s="2" t="s">
        <v>1923</v>
      </c>
      <c r="B256" s="4">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INDEX(products!$A$1:$G$49,MATCH('Order-Worksheet'!$D256,products!$A$1:$A$49,0),MATCH('Order-Worksheet'!I$1,products!$A$1:$G$1,0))</f>
        <v>Rob</v>
      </c>
      <c r="J256" t="str">
        <f>INDEX(products!$A$1:$G$49,MATCH('Order-Worksheet'!$D256,products!$A$1:$A$49,0),MATCH('Order-Worksheet'!J$1,products!$A$1:$G$1,0))</f>
        <v>L</v>
      </c>
      <c r="K256" s="5">
        <f>INDEX(products!$A$1:$G$49,MATCH('Order-Worksheet'!$D256,products!$A$1:$A$49,0),MATCH('Order-Worksheet'!K$1,products!$A$1:$G$1,0))</f>
        <v>0.5</v>
      </c>
      <c r="L256" s="7">
        <f>INDEX(products!$A$1:$G$49,MATCH('Order-Worksheet'!$D256,products!$A$1:$A$49,0),MATCH('Order-Worksheet'!L$1,products!$A$1:$G$1,0))</f>
        <v>7.169999999999999</v>
      </c>
      <c r="M256" s="7">
        <f t="shared" si="9"/>
        <v>28.679999999999996</v>
      </c>
      <c r="N256" t="str">
        <f t="shared" si="10"/>
        <v>Robusta</v>
      </c>
      <c r="O256" t="str">
        <f t="shared" si="11"/>
        <v>Light</v>
      </c>
      <c r="P256" t="str">
        <f>VLOOKUP(Orders_Table[[#This Row],[Customer ID]],customers!$A$1:$I$1001,9,FALSE)</f>
        <v>No</v>
      </c>
    </row>
    <row r="257" spans="1:16" x14ac:dyDescent="0.25">
      <c r="A257" s="2" t="s">
        <v>1928</v>
      </c>
      <c r="B257" s="4">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INDEX(products!$A$1:$G$49,MATCH('Order-Worksheet'!$D257,products!$A$1:$A$49,0),MATCH('Order-Worksheet'!I$1,products!$A$1:$G$1,0))</f>
        <v>Rob</v>
      </c>
      <c r="J257" t="str">
        <f>INDEX(products!$A$1:$G$49,MATCH('Order-Worksheet'!$D257,products!$A$1:$A$49,0),MATCH('Order-Worksheet'!J$1,products!$A$1:$G$1,0))</f>
        <v>L</v>
      </c>
      <c r="K257" s="5">
        <f>INDEX(products!$A$1:$G$49,MATCH('Order-Worksheet'!$D257,products!$A$1:$A$49,0),MATCH('Order-Worksheet'!K$1,products!$A$1:$G$1,0))</f>
        <v>0.5</v>
      </c>
      <c r="L257" s="7">
        <f>INDEX(products!$A$1:$G$49,MATCH('Order-Worksheet'!$D257,products!$A$1:$A$49,0),MATCH('Order-Worksheet'!L$1,products!$A$1:$G$1,0))</f>
        <v>7.169999999999999</v>
      </c>
      <c r="M257" s="7">
        <f t="shared" si="9"/>
        <v>21.509999999999998</v>
      </c>
      <c r="N257" t="str">
        <f t="shared" si="10"/>
        <v>Robusta</v>
      </c>
      <c r="O257" t="str">
        <f t="shared" si="11"/>
        <v>Light</v>
      </c>
      <c r="P257" t="str">
        <f>VLOOKUP(Orders_Table[[#This Row],[Customer ID]],customers!$A$1:$I$1001,9,FALSE)</f>
        <v>No</v>
      </c>
    </row>
    <row r="258" spans="1:16" x14ac:dyDescent="0.25">
      <c r="A258" s="2" t="s">
        <v>1934</v>
      </c>
      <c r="B258" s="4">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INDEX(products!$A$1:$G$49,MATCH('Order-Worksheet'!$D258,products!$A$1:$A$49,0),MATCH('Order-Worksheet'!I$1,products!$A$1:$G$1,0))</f>
        <v>Lib</v>
      </c>
      <c r="J258" t="str">
        <f>INDEX(products!$A$1:$G$49,MATCH('Order-Worksheet'!$D258,products!$A$1:$A$49,0),MATCH('Order-Worksheet'!J$1,products!$A$1:$G$1,0))</f>
        <v>M</v>
      </c>
      <c r="K258" s="5">
        <f>INDEX(products!$A$1:$G$49,MATCH('Order-Worksheet'!$D258,products!$A$1:$A$49,0),MATCH('Order-Worksheet'!K$1,products!$A$1:$G$1,0))</f>
        <v>0.5</v>
      </c>
      <c r="L258" s="7">
        <f>INDEX(products!$A$1:$G$49,MATCH('Order-Worksheet'!$D258,products!$A$1:$A$49,0),MATCH('Order-Worksheet'!L$1,products!$A$1:$G$1,0))</f>
        <v>8.73</v>
      </c>
      <c r="M258" s="7">
        <f t="shared" si="9"/>
        <v>17.46</v>
      </c>
      <c r="N258" t="str">
        <f t="shared" si="10"/>
        <v>Liberica</v>
      </c>
      <c r="O258" t="str">
        <f t="shared" si="11"/>
        <v>Medium</v>
      </c>
      <c r="P258" t="str">
        <f>VLOOKUP(Orders_Table[[#This Row],[Customer ID]],customers!$A$1:$I$1001,9,FALSE)</f>
        <v>Yes</v>
      </c>
    </row>
    <row r="259" spans="1:16" x14ac:dyDescent="0.25">
      <c r="A259" s="2" t="s">
        <v>1940</v>
      </c>
      <c r="B259" s="4">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INDEX(products!$A$1:$G$49,MATCH('Order-Worksheet'!$D259,products!$A$1:$A$49,0),MATCH('Order-Worksheet'!I$1,products!$A$1:$G$1,0))</f>
        <v>Exc</v>
      </c>
      <c r="J259" t="str">
        <f>INDEX(products!$A$1:$G$49,MATCH('Order-Worksheet'!$D259,products!$A$1:$A$49,0),MATCH('Order-Worksheet'!J$1,products!$A$1:$G$1,0))</f>
        <v>D</v>
      </c>
      <c r="K259" s="5">
        <f>INDEX(products!$A$1:$G$49,MATCH('Order-Worksheet'!$D259,products!$A$1:$A$49,0),MATCH('Order-Worksheet'!K$1,products!$A$1:$G$1,0))</f>
        <v>2.5</v>
      </c>
      <c r="L259" s="7">
        <f>INDEX(products!$A$1:$G$49,MATCH('Order-Worksheet'!$D259,products!$A$1:$A$49,0),MATCH('Order-Worksheet'!L$1,products!$A$1:$G$1,0))</f>
        <v>27.945</v>
      </c>
      <c r="M259" s="7">
        <f t="shared" ref="M259:M322" si="12">L259*E259</f>
        <v>27.945</v>
      </c>
      <c r="N259" t="str">
        <f t="shared" ref="N259:N322" si="13">IF(I259="Rob", "Robusta", IF(I259="Exc", "Excelsa", IF(I259="Ara", "Arabica",IF(I259="Lib", "Liberica"))))</f>
        <v>Excelsa</v>
      </c>
      <c r="O259" t="str">
        <f t="shared" ref="O259:O322" si="14">IF(J259="M","Medium",IF(J259="D","Dark",IF(J259="L", "Light","")))</f>
        <v>Dark</v>
      </c>
      <c r="P259" t="str">
        <f>VLOOKUP(Orders_Table[[#This Row],[Customer ID]],customers!$A$1:$I$1001,9,FALSE)</f>
        <v>Yes</v>
      </c>
    </row>
    <row r="260" spans="1:16" x14ac:dyDescent="0.25">
      <c r="A260" s="2" t="s">
        <v>1946</v>
      </c>
      <c r="B260" s="4">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INDEX(products!$A$1:$G$49,MATCH('Order-Worksheet'!$D260,products!$A$1:$A$49,0),MATCH('Order-Worksheet'!I$1,products!$A$1:$G$1,0))</f>
        <v>Exc</v>
      </c>
      <c r="J260" t="str">
        <f>INDEX(products!$A$1:$G$49,MATCH('Order-Worksheet'!$D260,products!$A$1:$A$49,0),MATCH('Order-Worksheet'!J$1,products!$A$1:$G$1,0))</f>
        <v>D</v>
      </c>
      <c r="K260" s="5">
        <f>INDEX(products!$A$1:$G$49,MATCH('Order-Worksheet'!$D260,products!$A$1:$A$49,0),MATCH('Order-Worksheet'!K$1,products!$A$1:$G$1,0))</f>
        <v>2.5</v>
      </c>
      <c r="L260" s="7">
        <f>INDEX(products!$A$1:$G$49,MATCH('Order-Worksheet'!$D260,products!$A$1:$A$49,0),MATCH('Order-Worksheet'!L$1,products!$A$1:$G$1,0))</f>
        <v>27.945</v>
      </c>
      <c r="M260" s="7">
        <f t="shared" si="12"/>
        <v>139.72499999999999</v>
      </c>
      <c r="N260" t="str">
        <f t="shared" si="13"/>
        <v>Excelsa</v>
      </c>
      <c r="O260" t="str">
        <f t="shared" si="14"/>
        <v>Dark</v>
      </c>
      <c r="P260" t="str">
        <f>VLOOKUP(Orders_Table[[#This Row],[Customer ID]],customers!$A$1:$I$1001,9,FALSE)</f>
        <v>No</v>
      </c>
    </row>
    <row r="261" spans="1:16" x14ac:dyDescent="0.25">
      <c r="A261" s="2" t="s">
        <v>1952</v>
      </c>
      <c r="B261" s="4">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INDEX(products!$A$1:$G$49,MATCH('Order-Worksheet'!$D261,products!$A$1:$A$49,0),MATCH('Order-Worksheet'!I$1,products!$A$1:$G$1,0))</f>
        <v>Rob</v>
      </c>
      <c r="J261" t="str">
        <f>INDEX(products!$A$1:$G$49,MATCH('Order-Worksheet'!$D261,products!$A$1:$A$49,0),MATCH('Order-Worksheet'!J$1,products!$A$1:$G$1,0))</f>
        <v>M</v>
      </c>
      <c r="K261" s="5">
        <f>INDEX(products!$A$1:$G$49,MATCH('Order-Worksheet'!$D261,products!$A$1:$A$49,0),MATCH('Order-Worksheet'!K$1,products!$A$1:$G$1,0))</f>
        <v>0.2</v>
      </c>
      <c r="L261" s="7">
        <f>INDEX(products!$A$1:$G$49,MATCH('Order-Worksheet'!$D261,products!$A$1:$A$49,0),MATCH('Order-Worksheet'!L$1,products!$A$1:$G$1,0))</f>
        <v>2.9849999999999999</v>
      </c>
      <c r="M261" s="7">
        <f t="shared" si="12"/>
        <v>5.97</v>
      </c>
      <c r="N261" t="str">
        <f t="shared" si="13"/>
        <v>Robusta</v>
      </c>
      <c r="O261" t="str">
        <f t="shared" si="14"/>
        <v>Medium</v>
      </c>
      <c r="P261" t="str">
        <f>VLOOKUP(Orders_Table[[#This Row],[Customer ID]],customers!$A$1:$I$1001,9,FALSE)</f>
        <v>No</v>
      </c>
    </row>
    <row r="262" spans="1:16" x14ac:dyDescent="0.25">
      <c r="A262" s="2" t="s">
        <v>1958</v>
      </c>
      <c r="B262" s="4">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INDEX(products!$A$1:$G$49,MATCH('Order-Worksheet'!$D262,products!$A$1:$A$49,0),MATCH('Order-Worksheet'!I$1,products!$A$1:$G$1,0))</f>
        <v>Rob</v>
      </c>
      <c r="J262" t="str">
        <f>INDEX(products!$A$1:$G$49,MATCH('Order-Worksheet'!$D262,products!$A$1:$A$49,0),MATCH('Order-Worksheet'!J$1,products!$A$1:$G$1,0))</f>
        <v>L</v>
      </c>
      <c r="K262" s="5">
        <f>INDEX(products!$A$1:$G$49,MATCH('Order-Worksheet'!$D262,products!$A$1:$A$49,0),MATCH('Order-Worksheet'!K$1,products!$A$1:$G$1,0))</f>
        <v>2.5</v>
      </c>
      <c r="L262" s="7">
        <f>INDEX(products!$A$1:$G$49,MATCH('Order-Worksheet'!$D262,products!$A$1:$A$49,0),MATCH('Order-Worksheet'!L$1,products!$A$1:$G$1,0))</f>
        <v>27.484999999999996</v>
      </c>
      <c r="M262" s="7">
        <f t="shared" si="12"/>
        <v>27.484999999999996</v>
      </c>
      <c r="N262" t="str">
        <f t="shared" si="13"/>
        <v>Robusta</v>
      </c>
      <c r="O262" t="str">
        <f t="shared" si="14"/>
        <v>Light</v>
      </c>
      <c r="P262" t="str">
        <f>VLOOKUP(Orders_Table[[#This Row],[Customer ID]],customers!$A$1:$I$1001,9,FALSE)</f>
        <v>Yes</v>
      </c>
    </row>
    <row r="263" spans="1:16" x14ac:dyDescent="0.25">
      <c r="A263" s="2" t="s">
        <v>1963</v>
      </c>
      <c r="B263" s="4">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INDEX(products!$A$1:$G$49,MATCH('Order-Worksheet'!$D263,products!$A$1:$A$49,0),MATCH('Order-Worksheet'!I$1,products!$A$1:$G$1,0))</f>
        <v>Rob</v>
      </c>
      <c r="J263" t="str">
        <f>INDEX(products!$A$1:$G$49,MATCH('Order-Worksheet'!$D263,products!$A$1:$A$49,0),MATCH('Order-Worksheet'!J$1,products!$A$1:$G$1,0))</f>
        <v>L</v>
      </c>
      <c r="K263" s="5">
        <f>INDEX(products!$A$1:$G$49,MATCH('Order-Worksheet'!$D263,products!$A$1:$A$49,0),MATCH('Order-Worksheet'!K$1,products!$A$1:$G$1,0))</f>
        <v>1</v>
      </c>
      <c r="L263" s="7">
        <f>INDEX(products!$A$1:$G$49,MATCH('Order-Worksheet'!$D263,products!$A$1:$A$49,0),MATCH('Order-Worksheet'!L$1,products!$A$1:$G$1,0))</f>
        <v>11.95</v>
      </c>
      <c r="M263" s="7">
        <f t="shared" si="12"/>
        <v>59.75</v>
      </c>
      <c r="N263" t="str">
        <f t="shared" si="13"/>
        <v>Robusta</v>
      </c>
      <c r="O263" t="str">
        <f t="shared" si="14"/>
        <v>Light</v>
      </c>
      <c r="P263" t="str">
        <f>VLOOKUP(Orders_Table[[#This Row],[Customer ID]],customers!$A$1:$I$1001,9,FALSE)</f>
        <v>Yes</v>
      </c>
    </row>
    <row r="264" spans="1:16" x14ac:dyDescent="0.25">
      <c r="A264" s="2" t="s">
        <v>1969</v>
      </c>
      <c r="B264" s="4">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INDEX(products!$A$1:$G$49,MATCH('Order-Worksheet'!$D264,products!$A$1:$A$49,0),MATCH('Order-Worksheet'!I$1,products!$A$1:$G$1,0))</f>
        <v>Exc</v>
      </c>
      <c r="J264" t="str">
        <f>INDEX(products!$A$1:$G$49,MATCH('Order-Worksheet'!$D264,products!$A$1:$A$49,0),MATCH('Order-Worksheet'!J$1,products!$A$1:$G$1,0))</f>
        <v>M</v>
      </c>
      <c r="K264" s="5">
        <f>INDEX(products!$A$1:$G$49,MATCH('Order-Worksheet'!$D264,products!$A$1:$A$49,0),MATCH('Order-Worksheet'!K$1,products!$A$1:$G$1,0))</f>
        <v>1</v>
      </c>
      <c r="L264" s="7">
        <f>INDEX(products!$A$1:$G$49,MATCH('Order-Worksheet'!$D264,products!$A$1:$A$49,0),MATCH('Order-Worksheet'!L$1,products!$A$1:$G$1,0))</f>
        <v>13.75</v>
      </c>
      <c r="M264" s="7">
        <f t="shared" si="12"/>
        <v>41.25</v>
      </c>
      <c r="N264" t="str">
        <f t="shared" si="13"/>
        <v>Excelsa</v>
      </c>
      <c r="O264" t="str">
        <f t="shared" si="14"/>
        <v>Medium</v>
      </c>
      <c r="P264" t="str">
        <f>VLOOKUP(Orders_Table[[#This Row],[Customer ID]],customers!$A$1:$I$1001,9,FALSE)</f>
        <v>No</v>
      </c>
    </row>
    <row r="265" spans="1:16" x14ac:dyDescent="0.25">
      <c r="A265" s="2" t="s">
        <v>1975</v>
      </c>
      <c r="B265" s="4">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INDEX(products!$A$1:$G$49,MATCH('Order-Worksheet'!$D265,products!$A$1:$A$49,0),MATCH('Order-Worksheet'!I$1,products!$A$1:$G$1,0))</f>
        <v>Lib</v>
      </c>
      <c r="J265" t="str">
        <f>INDEX(products!$A$1:$G$49,MATCH('Order-Worksheet'!$D265,products!$A$1:$A$49,0),MATCH('Order-Worksheet'!J$1,products!$A$1:$G$1,0))</f>
        <v>M</v>
      </c>
      <c r="K265" s="5">
        <f>INDEX(products!$A$1:$G$49,MATCH('Order-Worksheet'!$D265,products!$A$1:$A$49,0),MATCH('Order-Worksheet'!K$1,products!$A$1:$G$1,0))</f>
        <v>2.5</v>
      </c>
      <c r="L265" s="7">
        <f>INDEX(products!$A$1:$G$49,MATCH('Order-Worksheet'!$D265,products!$A$1:$A$49,0),MATCH('Order-Worksheet'!L$1,products!$A$1:$G$1,0))</f>
        <v>33.464999999999996</v>
      </c>
      <c r="M265" s="7">
        <f t="shared" si="12"/>
        <v>133.85999999999999</v>
      </c>
      <c r="N265" t="str">
        <f t="shared" si="13"/>
        <v>Liberica</v>
      </c>
      <c r="O265" t="str">
        <f t="shared" si="14"/>
        <v>Medium</v>
      </c>
      <c r="P265" t="str">
        <f>VLOOKUP(Orders_Table[[#This Row],[Customer ID]],customers!$A$1:$I$1001,9,FALSE)</f>
        <v>No</v>
      </c>
    </row>
    <row r="266" spans="1:16" x14ac:dyDescent="0.25">
      <c r="A266" s="2" t="s">
        <v>1980</v>
      </c>
      <c r="B266" s="4">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INDEX(products!$A$1:$G$49,MATCH('Order-Worksheet'!$D266,products!$A$1:$A$49,0),MATCH('Order-Worksheet'!I$1,products!$A$1:$G$1,0))</f>
        <v>Rob</v>
      </c>
      <c r="J266" t="str">
        <f>INDEX(products!$A$1:$G$49,MATCH('Order-Worksheet'!$D266,products!$A$1:$A$49,0),MATCH('Order-Worksheet'!J$1,products!$A$1:$G$1,0))</f>
        <v>L</v>
      </c>
      <c r="K266" s="5">
        <f>INDEX(products!$A$1:$G$49,MATCH('Order-Worksheet'!$D266,products!$A$1:$A$49,0),MATCH('Order-Worksheet'!K$1,products!$A$1:$G$1,0))</f>
        <v>1</v>
      </c>
      <c r="L266" s="7">
        <f>INDEX(products!$A$1:$G$49,MATCH('Order-Worksheet'!$D266,products!$A$1:$A$49,0),MATCH('Order-Worksheet'!L$1,products!$A$1:$G$1,0))</f>
        <v>11.95</v>
      </c>
      <c r="M266" s="7">
        <f t="shared" si="12"/>
        <v>59.75</v>
      </c>
      <c r="N266" t="str">
        <f t="shared" si="13"/>
        <v>Robusta</v>
      </c>
      <c r="O266" t="str">
        <f t="shared" si="14"/>
        <v>Light</v>
      </c>
      <c r="P266" t="str">
        <f>VLOOKUP(Orders_Table[[#This Row],[Customer ID]],customers!$A$1:$I$1001,9,FALSE)</f>
        <v>Yes</v>
      </c>
    </row>
    <row r="267" spans="1:16" x14ac:dyDescent="0.25">
      <c r="A267" s="2" t="s">
        <v>1986</v>
      </c>
      <c r="B267" s="4">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INDEX(products!$A$1:$G$49,MATCH('Order-Worksheet'!$D267,products!$A$1:$A$49,0),MATCH('Order-Worksheet'!I$1,products!$A$1:$G$1,0))</f>
        <v>Ara</v>
      </c>
      <c r="J267" t="str">
        <f>INDEX(products!$A$1:$G$49,MATCH('Order-Worksheet'!$D267,products!$A$1:$A$49,0),MATCH('Order-Worksheet'!J$1,products!$A$1:$G$1,0))</f>
        <v>D</v>
      </c>
      <c r="K267" s="5">
        <f>INDEX(products!$A$1:$G$49,MATCH('Order-Worksheet'!$D267,products!$A$1:$A$49,0),MATCH('Order-Worksheet'!K$1,products!$A$1:$G$1,0))</f>
        <v>0.5</v>
      </c>
      <c r="L267" s="7">
        <f>INDEX(products!$A$1:$G$49,MATCH('Order-Worksheet'!$D267,products!$A$1:$A$49,0),MATCH('Order-Worksheet'!L$1,products!$A$1:$G$1,0))</f>
        <v>5.97</v>
      </c>
      <c r="M267" s="7">
        <f t="shared" si="12"/>
        <v>5.97</v>
      </c>
      <c r="N267" t="str">
        <f t="shared" si="13"/>
        <v>Arabica</v>
      </c>
      <c r="O267" t="str">
        <f t="shared" si="14"/>
        <v>Dark</v>
      </c>
      <c r="P267" t="str">
        <f>VLOOKUP(Orders_Table[[#This Row],[Customer ID]],customers!$A$1:$I$1001,9,FALSE)</f>
        <v>Yes</v>
      </c>
    </row>
    <row r="268" spans="1:16" x14ac:dyDescent="0.25">
      <c r="A268" s="2" t="s">
        <v>1992</v>
      </c>
      <c r="B268" s="4">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INDEX(products!$A$1:$G$49,MATCH('Order-Worksheet'!$D268,products!$A$1:$A$49,0),MATCH('Order-Worksheet'!I$1,products!$A$1:$G$1,0))</f>
        <v>Exc</v>
      </c>
      <c r="J268" t="str">
        <f>INDEX(products!$A$1:$G$49,MATCH('Order-Worksheet'!$D268,products!$A$1:$A$49,0),MATCH('Order-Worksheet'!J$1,products!$A$1:$G$1,0))</f>
        <v>D</v>
      </c>
      <c r="K268" s="5">
        <f>INDEX(products!$A$1:$G$49,MATCH('Order-Worksheet'!$D268,products!$A$1:$A$49,0),MATCH('Order-Worksheet'!K$1,products!$A$1:$G$1,0))</f>
        <v>1</v>
      </c>
      <c r="L268" s="7">
        <f>INDEX(products!$A$1:$G$49,MATCH('Order-Worksheet'!$D268,products!$A$1:$A$49,0),MATCH('Order-Worksheet'!L$1,products!$A$1:$G$1,0))</f>
        <v>12.15</v>
      </c>
      <c r="M268" s="7">
        <f t="shared" si="12"/>
        <v>24.3</v>
      </c>
      <c r="N268" t="str">
        <f t="shared" si="13"/>
        <v>Excelsa</v>
      </c>
      <c r="O268" t="str">
        <f t="shared" si="14"/>
        <v>Dark</v>
      </c>
      <c r="P268" t="str">
        <f>VLOOKUP(Orders_Table[[#This Row],[Customer ID]],customers!$A$1:$I$1001,9,FALSE)</f>
        <v>No</v>
      </c>
    </row>
    <row r="269" spans="1:16" x14ac:dyDescent="0.25">
      <c r="A269" s="2" t="s">
        <v>1998</v>
      </c>
      <c r="B269" s="4">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INDEX(products!$A$1:$G$49,MATCH('Order-Worksheet'!$D269,products!$A$1:$A$49,0),MATCH('Order-Worksheet'!I$1,products!$A$1:$G$1,0))</f>
        <v>Exc</v>
      </c>
      <c r="J269" t="str">
        <f>INDEX(products!$A$1:$G$49,MATCH('Order-Worksheet'!$D269,products!$A$1:$A$49,0),MATCH('Order-Worksheet'!J$1,products!$A$1:$G$1,0))</f>
        <v>D</v>
      </c>
      <c r="K269" s="5">
        <f>INDEX(products!$A$1:$G$49,MATCH('Order-Worksheet'!$D269,products!$A$1:$A$49,0),MATCH('Order-Worksheet'!K$1,products!$A$1:$G$1,0))</f>
        <v>0.2</v>
      </c>
      <c r="L269" s="7">
        <f>INDEX(products!$A$1:$G$49,MATCH('Order-Worksheet'!$D269,products!$A$1:$A$49,0),MATCH('Order-Worksheet'!L$1,products!$A$1:$G$1,0))</f>
        <v>3.645</v>
      </c>
      <c r="M269" s="7">
        <f t="shared" si="12"/>
        <v>21.87</v>
      </c>
      <c r="N269" t="str">
        <f t="shared" si="13"/>
        <v>Excelsa</v>
      </c>
      <c r="O269" t="str">
        <f t="shared" si="14"/>
        <v>Dark</v>
      </c>
      <c r="P269" t="str">
        <f>VLOOKUP(Orders_Table[[#This Row],[Customer ID]],customers!$A$1:$I$1001,9,FALSE)</f>
        <v>Yes</v>
      </c>
    </row>
    <row r="270" spans="1:16" x14ac:dyDescent="0.25">
      <c r="A270" s="2" t="s">
        <v>2004</v>
      </c>
      <c r="B270" s="4">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INDEX(products!$A$1:$G$49,MATCH('Order-Worksheet'!$D270,products!$A$1:$A$49,0),MATCH('Order-Worksheet'!I$1,products!$A$1:$G$1,0))</f>
        <v>Ara</v>
      </c>
      <c r="J270" t="str">
        <f>INDEX(products!$A$1:$G$49,MATCH('Order-Worksheet'!$D270,products!$A$1:$A$49,0),MATCH('Order-Worksheet'!J$1,products!$A$1:$G$1,0))</f>
        <v>D</v>
      </c>
      <c r="K270" s="5">
        <f>INDEX(products!$A$1:$G$49,MATCH('Order-Worksheet'!$D270,products!$A$1:$A$49,0),MATCH('Order-Worksheet'!K$1,products!$A$1:$G$1,0))</f>
        <v>1</v>
      </c>
      <c r="L270" s="7">
        <f>INDEX(products!$A$1:$G$49,MATCH('Order-Worksheet'!$D270,products!$A$1:$A$49,0),MATCH('Order-Worksheet'!L$1,products!$A$1:$G$1,0))</f>
        <v>9.9499999999999993</v>
      </c>
      <c r="M270" s="7">
        <f t="shared" si="12"/>
        <v>19.899999999999999</v>
      </c>
      <c r="N270" t="str">
        <f t="shared" si="13"/>
        <v>Arabica</v>
      </c>
      <c r="O270" t="str">
        <f t="shared" si="14"/>
        <v>Dark</v>
      </c>
      <c r="P270" t="str">
        <f>VLOOKUP(Orders_Table[[#This Row],[Customer ID]],customers!$A$1:$I$1001,9,FALSE)</f>
        <v>Yes</v>
      </c>
    </row>
    <row r="271" spans="1:16" x14ac:dyDescent="0.25">
      <c r="A271" s="2" t="s">
        <v>2009</v>
      </c>
      <c r="B271" s="4">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INDEX(products!$A$1:$G$49,MATCH('Order-Worksheet'!$D271,products!$A$1:$A$49,0),MATCH('Order-Worksheet'!I$1,products!$A$1:$G$1,0))</f>
        <v>Ara</v>
      </c>
      <c r="J271" t="str">
        <f>INDEX(products!$A$1:$G$49,MATCH('Order-Worksheet'!$D271,products!$A$1:$A$49,0),MATCH('Order-Worksheet'!J$1,products!$A$1:$G$1,0))</f>
        <v>D</v>
      </c>
      <c r="K271" s="5">
        <f>INDEX(products!$A$1:$G$49,MATCH('Order-Worksheet'!$D271,products!$A$1:$A$49,0),MATCH('Order-Worksheet'!K$1,products!$A$1:$G$1,0))</f>
        <v>0.2</v>
      </c>
      <c r="L271" s="7">
        <f>INDEX(products!$A$1:$G$49,MATCH('Order-Worksheet'!$D271,products!$A$1:$A$49,0),MATCH('Order-Worksheet'!L$1,products!$A$1:$G$1,0))</f>
        <v>2.9849999999999999</v>
      </c>
      <c r="M271" s="7">
        <f t="shared" si="12"/>
        <v>5.97</v>
      </c>
      <c r="N271" t="str">
        <f t="shared" si="13"/>
        <v>Arabica</v>
      </c>
      <c r="O271" t="str">
        <f t="shared" si="14"/>
        <v>Dark</v>
      </c>
      <c r="P271" t="str">
        <f>VLOOKUP(Orders_Table[[#This Row],[Customer ID]],customers!$A$1:$I$1001,9,FALSE)</f>
        <v>No</v>
      </c>
    </row>
    <row r="272" spans="1:16" x14ac:dyDescent="0.25">
      <c r="A272" s="2" t="s">
        <v>2015</v>
      </c>
      <c r="B272" s="4">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INDEX(products!$A$1:$G$49,MATCH('Order-Worksheet'!$D272,products!$A$1:$A$49,0),MATCH('Order-Worksheet'!I$1,products!$A$1:$G$1,0))</f>
        <v>Exc</v>
      </c>
      <c r="J272" t="str">
        <f>INDEX(products!$A$1:$G$49,MATCH('Order-Worksheet'!$D272,products!$A$1:$A$49,0),MATCH('Order-Worksheet'!J$1,products!$A$1:$G$1,0))</f>
        <v>D</v>
      </c>
      <c r="K272" s="5">
        <f>INDEX(products!$A$1:$G$49,MATCH('Order-Worksheet'!$D272,products!$A$1:$A$49,0),MATCH('Order-Worksheet'!K$1,products!$A$1:$G$1,0))</f>
        <v>0.5</v>
      </c>
      <c r="L272" s="7">
        <f>INDEX(products!$A$1:$G$49,MATCH('Order-Worksheet'!$D272,products!$A$1:$A$49,0),MATCH('Order-Worksheet'!L$1,products!$A$1:$G$1,0))</f>
        <v>7.29</v>
      </c>
      <c r="M272" s="7">
        <f t="shared" si="12"/>
        <v>7.29</v>
      </c>
      <c r="N272" t="str">
        <f t="shared" si="13"/>
        <v>Excelsa</v>
      </c>
      <c r="O272" t="str">
        <f t="shared" si="14"/>
        <v>Dark</v>
      </c>
      <c r="P272" t="str">
        <f>VLOOKUP(Orders_Table[[#This Row],[Customer ID]],customers!$A$1:$I$1001,9,FALSE)</f>
        <v>Yes</v>
      </c>
    </row>
    <row r="273" spans="1:16" x14ac:dyDescent="0.25">
      <c r="A273" s="2" t="s">
        <v>2019</v>
      </c>
      <c r="B273" s="4">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INDEX(products!$A$1:$G$49,MATCH('Order-Worksheet'!$D273,products!$A$1:$A$49,0),MATCH('Order-Worksheet'!I$1,products!$A$1:$G$1,0))</f>
        <v>Ara</v>
      </c>
      <c r="J273" t="str">
        <f>INDEX(products!$A$1:$G$49,MATCH('Order-Worksheet'!$D273,products!$A$1:$A$49,0),MATCH('Order-Worksheet'!J$1,products!$A$1:$G$1,0))</f>
        <v>D</v>
      </c>
      <c r="K273" s="5">
        <f>INDEX(products!$A$1:$G$49,MATCH('Order-Worksheet'!$D273,products!$A$1:$A$49,0),MATCH('Order-Worksheet'!K$1,products!$A$1:$G$1,0))</f>
        <v>0.2</v>
      </c>
      <c r="L273" s="7">
        <f>INDEX(products!$A$1:$G$49,MATCH('Order-Worksheet'!$D273,products!$A$1:$A$49,0),MATCH('Order-Worksheet'!L$1,products!$A$1:$G$1,0))</f>
        <v>2.9849999999999999</v>
      </c>
      <c r="M273" s="7">
        <f t="shared" si="12"/>
        <v>11.94</v>
      </c>
      <c r="N273" t="str">
        <f t="shared" si="13"/>
        <v>Arabica</v>
      </c>
      <c r="O273" t="str">
        <f t="shared" si="14"/>
        <v>Dark</v>
      </c>
      <c r="P273" t="str">
        <f>VLOOKUP(Orders_Table[[#This Row],[Customer ID]],customers!$A$1:$I$1001,9,FALSE)</f>
        <v>Yes</v>
      </c>
    </row>
    <row r="274" spans="1:16" x14ac:dyDescent="0.25">
      <c r="A274" s="2" t="s">
        <v>2025</v>
      </c>
      <c r="B274" s="4">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INDEX(products!$A$1:$G$49,MATCH('Order-Worksheet'!$D274,products!$A$1:$A$49,0),MATCH('Order-Worksheet'!I$1,products!$A$1:$G$1,0))</f>
        <v>Rob</v>
      </c>
      <c r="J274" t="str">
        <f>INDEX(products!$A$1:$G$49,MATCH('Order-Worksheet'!$D274,products!$A$1:$A$49,0),MATCH('Order-Worksheet'!J$1,products!$A$1:$G$1,0))</f>
        <v>L</v>
      </c>
      <c r="K274" s="5">
        <f>INDEX(products!$A$1:$G$49,MATCH('Order-Worksheet'!$D274,products!$A$1:$A$49,0),MATCH('Order-Worksheet'!K$1,products!$A$1:$G$1,0))</f>
        <v>1</v>
      </c>
      <c r="L274" s="7">
        <f>INDEX(products!$A$1:$G$49,MATCH('Order-Worksheet'!$D274,products!$A$1:$A$49,0),MATCH('Order-Worksheet'!L$1,products!$A$1:$G$1,0))</f>
        <v>11.95</v>
      </c>
      <c r="M274" s="7">
        <f t="shared" si="12"/>
        <v>71.699999999999989</v>
      </c>
      <c r="N274" t="str">
        <f t="shared" si="13"/>
        <v>Robusta</v>
      </c>
      <c r="O274" t="str">
        <f t="shared" si="14"/>
        <v>Light</v>
      </c>
      <c r="P274" t="str">
        <f>VLOOKUP(Orders_Table[[#This Row],[Customer ID]],customers!$A$1:$I$1001,9,FALSE)</f>
        <v>Yes</v>
      </c>
    </row>
    <row r="275" spans="1:16" x14ac:dyDescent="0.25">
      <c r="A275" s="2" t="s">
        <v>2032</v>
      </c>
      <c r="B275" s="4">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INDEX(products!$A$1:$G$49,MATCH('Order-Worksheet'!$D275,products!$A$1:$A$49,0),MATCH('Order-Worksheet'!I$1,products!$A$1:$G$1,0))</f>
        <v>Ara</v>
      </c>
      <c r="J275" t="str">
        <f>INDEX(products!$A$1:$G$49,MATCH('Order-Worksheet'!$D275,products!$A$1:$A$49,0),MATCH('Order-Worksheet'!J$1,products!$A$1:$G$1,0))</f>
        <v>L</v>
      </c>
      <c r="K275" s="5">
        <f>INDEX(products!$A$1:$G$49,MATCH('Order-Worksheet'!$D275,products!$A$1:$A$49,0),MATCH('Order-Worksheet'!K$1,products!$A$1:$G$1,0))</f>
        <v>0.2</v>
      </c>
      <c r="L275" s="7">
        <f>INDEX(products!$A$1:$G$49,MATCH('Order-Worksheet'!$D275,products!$A$1:$A$49,0),MATCH('Order-Worksheet'!L$1,products!$A$1:$G$1,0))</f>
        <v>3.8849999999999998</v>
      </c>
      <c r="M275" s="7">
        <f t="shared" si="12"/>
        <v>7.77</v>
      </c>
      <c r="N275" t="str">
        <f t="shared" si="13"/>
        <v>Arabica</v>
      </c>
      <c r="O275" t="str">
        <f t="shared" si="14"/>
        <v>Light</v>
      </c>
      <c r="P275" t="str">
        <f>VLOOKUP(Orders_Table[[#This Row],[Customer ID]],customers!$A$1:$I$1001,9,FALSE)</f>
        <v>No</v>
      </c>
    </row>
    <row r="276" spans="1:16" x14ac:dyDescent="0.25">
      <c r="A276" s="2" t="s">
        <v>2038</v>
      </c>
      <c r="B276" s="4">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INDEX(products!$A$1:$G$49,MATCH('Order-Worksheet'!$D276,products!$A$1:$A$49,0),MATCH('Order-Worksheet'!I$1,products!$A$1:$G$1,0))</f>
        <v>Ara</v>
      </c>
      <c r="J276" t="str">
        <f>INDEX(products!$A$1:$G$49,MATCH('Order-Worksheet'!$D276,products!$A$1:$A$49,0),MATCH('Order-Worksheet'!J$1,products!$A$1:$G$1,0))</f>
        <v>M</v>
      </c>
      <c r="K276" s="5">
        <f>INDEX(products!$A$1:$G$49,MATCH('Order-Worksheet'!$D276,products!$A$1:$A$49,0),MATCH('Order-Worksheet'!K$1,products!$A$1:$G$1,0))</f>
        <v>2.5</v>
      </c>
      <c r="L276" s="7">
        <f>INDEX(products!$A$1:$G$49,MATCH('Order-Worksheet'!$D276,products!$A$1:$A$49,0),MATCH('Order-Worksheet'!L$1,products!$A$1:$G$1,0))</f>
        <v>25.874999999999996</v>
      </c>
      <c r="M276" s="7">
        <f t="shared" si="12"/>
        <v>25.874999999999996</v>
      </c>
      <c r="N276" t="str">
        <f t="shared" si="13"/>
        <v>Arabica</v>
      </c>
      <c r="O276" t="str">
        <f t="shared" si="14"/>
        <v>Medium</v>
      </c>
      <c r="P276" t="str">
        <f>VLOOKUP(Orders_Table[[#This Row],[Customer ID]],customers!$A$1:$I$1001,9,FALSE)</f>
        <v>No</v>
      </c>
    </row>
    <row r="277" spans="1:16" x14ac:dyDescent="0.25">
      <c r="A277" s="2" t="s">
        <v>2044</v>
      </c>
      <c r="B277" s="4">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INDEX(products!$A$1:$G$49,MATCH('Order-Worksheet'!$D277,products!$A$1:$A$49,0),MATCH('Order-Worksheet'!I$1,products!$A$1:$G$1,0))</f>
        <v>Exc</v>
      </c>
      <c r="J277" t="str">
        <f>INDEX(products!$A$1:$G$49,MATCH('Order-Worksheet'!$D277,products!$A$1:$A$49,0),MATCH('Order-Worksheet'!J$1,products!$A$1:$G$1,0))</f>
        <v>L</v>
      </c>
      <c r="K277" s="5">
        <f>INDEX(products!$A$1:$G$49,MATCH('Order-Worksheet'!$D277,products!$A$1:$A$49,0),MATCH('Order-Worksheet'!K$1,products!$A$1:$G$1,0))</f>
        <v>2.5</v>
      </c>
      <c r="L277" s="7">
        <f>INDEX(products!$A$1:$G$49,MATCH('Order-Worksheet'!$D277,products!$A$1:$A$49,0),MATCH('Order-Worksheet'!L$1,products!$A$1:$G$1,0))</f>
        <v>34.154999999999994</v>
      </c>
      <c r="M277" s="7">
        <f t="shared" si="12"/>
        <v>204.92999999999995</v>
      </c>
      <c r="N277" t="str">
        <f t="shared" si="13"/>
        <v>Excelsa</v>
      </c>
      <c r="O277" t="str">
        <f t="shared" si="14"/>
        <v>Light</v>
      </c>
      <c r="P277" t="str">
        <f>VLOOKUP(Orders_Table[[#This Row],[Customer ID]],customers!$A$1:$I$1001,9,FALSE)</f>
        <v>No</v>
      </c>
    </row>
    <row r="278" spans="1:16" x14ac:dyDescent="0.25">
      <c r="A278" s="2" t="s">
        <v>2050</v>
      </c>
      <c r="B278" s="4">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INDEX(products!$A$1:$G$49,MATCH('Order-Worksheet'!$D278,products!$A$1:$A$49,0),MATCH('Order-Worksheet'!I$1,products!$A$1:$G$1,0))</f>
        <v>Rob</v>
      </c>
      <c r="J278" t="str">
        <f>INDEX(products!$A$1:$G$49,MATCH('Order-Worksheet'!$D278,products!$A$1:$A$49,0),MATCH('Order-Worksheet'!J$1,products!$A$1:$G$1,0))</f>
        <v>L</v>
      </c>
      <c r="K278" s="5">
        <f>INDEX(products!$A$1:$G$49,MATCH('Order-Worksheet'!$D278,products!$A$1:$A$49,0),MATCH('Order-Worksheet'!K$1,products!$A$1:$G$1,0))</f>
        <v>2.5</v>
      </c>
      <c r="L278" s="7">
        <f>INDEX(products!$A$1:$G$49,MATCH('Order-Worksheet'!$D278,products!$A$1:$A$49,0),MATCH('Order-Worksheet'!L$1,products!$A$1:$G$1,0))</f>
        <v>27.484999999999996</v>
      </c>
      <c r="M278" s="7">
        <f t="shared" si="12"/>
        <v>109.93999999999998</v>
      </c>
      <c r="N278" t="str">
        <f t="shared" si="13"/>
        <v>Robusta</v>
      </c>
      <c r="O278" t="str">
        <f t="shared" si="14"/>
        <v>Light</v>
      </c>
      <c r="P278" t="str">
        <f>VLOOKUP(Orders_Table[[#This Row],[Customer ID]],customers!$A$1:$I$1001,9,FALSE)</f>
        <v>Yes</v>
      </c>
    </row>
    <row r="279" spans="1:16" x14ac:dyDescent="0.25">
      <c r="A279" s="2" t="s">
        <v>2056</v>
      </c>
      <c r="B279" s="4">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INDEX(products!$A$1:$G$49,MATCH('Order-Worksheet'!$D279,products!$A$1:$A$49,0),MATCH('Order-Worksheet'!I$1,products!$A$1:$G$1,0))</f>
        <v>Exc</v>
      </c>
      <c r="J279" t="str">
        <f>INDEX(products!$A$1:$G$49,MATCH('Order-Worksheet'!$D279,products!$A$1:$A$49,0),MATCH('Order-Worksheet'!J$1,products!$A$1:$G$1,0))</f>
        <v>L</v>
      </c>
      <c r="K279" s="5">
        <f>INDEX(products!$A$1:$G$49,MATCH('Order-Worksheet'!$D279,products!$A$1:$A$49,0),MATCH('Order-Worksheet'!K$1,products!$A$1:$G$1,0))</f>
        <v>1</v>
      </c>
      <c r="L279" s="7">
        <f>INDEX(products!$A$1:$G$49,MATCH('Order-Worksheet'!$D279,products!$A$1:$A$49,0),MATCH('Order-Worksheet'!L$1,products!$A$1:$G$1,0))</f>
        <v>14.85</v>
      </c>
      <c r="M279" s="7">
        <f t="shared" si="12"/>
        <v>89.1</v>
      </c>
      <c r="N279" t="str">
        <f t="shared" si="13"/>
        <v>Excelsa</v>
      </c>
      <c r="O279" t="str">
        <f t="shared" si="14"/>
        <v>Light</v>
      </c>
      <c r="P279" t="str">
        <f>VLOOKUP(Orders_Table[[#This Row],[Customer ID]],customers!$A$1:$I$1001,9,FALSE)</f>
        <v>No</v>
      </c>
    </row>
    <row r="280" spans="1:16" x14ac:dyDescent="0.25">
      <c r="A280" s="2" t="s">
        <v>2062</v>
      </c>
      <c r="B280" s="4">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INDEX(products!$A$1:$G$49,MATCH('Order-Worksheet'!$D280,products!$A$1:$A$49,0),MATCH('Order-Worksheet'!I$1,products!$A$1:$G$1,0))</f>
        <v>Ara</v>
      </c>
      <c r="J280" t="str">
        <f>INDEX(products!$A$1:$G$49,MATCH('Order-Worksheet'!$D280,products!$A$1:$A$49,0),MATCH('Order-Worksheet'!J$1,products!$A$1:$G$1,0))</f>
        <v>L</v>
      </c>
      <c r="K280" s="5">
        <f>INDEX(products!$A$1:$G$49,MATCH('Order-Worksheet'!$D280,products!$A$1:$A$49,0),MATCH('Order-Worksheet'!K$1,products!$A$1:$G$1,0))</f>
        <v>0.2</v>
      </c>
      <c r="L280" s="7">
        <f>INDEX(products!$A$1:$G$49,MATCH('Order-Worksheet'!$D280,products!$A$1:$A$49,0),MATCH('Order-Worksheet'!L$1,products!$A$1:$G$1,0))</f>
        <v>3.8849999999999998</v>
      </c>
      <c r="M280" s="7">
        <f t="shared" si="12"/>
        <v>7.77</v>
      </c>
      <c r="N280" t="str">
        <f t="shared" si="13"/>
        <v>Arabica</v>
      </c>
      <c r="O280" t="str">
        <f t="shared" si="14"/>
        <v>Light</v>
      </c>
      <c r="P280" t="str">
        <f>VLOOKUP(Orders_Table[[#This Row],[Customer ID]],customers!$A$1:$I$1001,9,FALSE)</f>
        <v>Yes</v>
      </c>
    </row>
    <row r="281" spans="1:16" x14ac:dyDescent="0.25">
      <c r="A281" s="2" t="s">
        <v>2068</v>
      </c>
      <c r="B281" s="4">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INDEX(products!$A$1:$G$49,MATCH('Order-Worksheet'!$D281,products!$A$1:$A$49,0),MATCH('Order-Worksheet'!I$1,products!$A$1:$G$1,0))</f>
        <v>Lib</v>
      </c>
      <c r="J281" t="str">
        <f>INDEX(products!$A$1:$G$49,MATCH('Order-Worksheet'!$D281,products!$A$1:$A$49,0),MATCH('Order-Worksheet'!J$1,products!$A$1:$G$1,0))</f>
        <v>M</v>
      </c>
      <c r="K281" s="5">
        <f>INDEX(products!$A$1:$G$49,MATCH('Order-Worksheet'!$D281,products!$A$1:$A$49,0),MATCH('Order-Worksheet'!K$1,products!$A$1:$G$1,0))</f>
        <v>2.5</v>
      </c>
      <c r="L281" s="7">
        <f>INDEX(products!$A$1:$G$49,MATCH('Order-Worksheet'!$D281,products!$A$1:$A$49,0),MATCH('Order-Worksheet'!L$1,products!$A$1:$G$1,0))</f>
        <v>33.464999999999996</v>
      </c>
      <c r="M281" s="7">
        <f t="shared" si="12"/>
        <v>33.464999999999996</v>
      </c>
      <c r="N281" t="str">
        <f t="shared" si="13"/>
        <v>Liberica</v>
      </c>
      <c r="O281" t="str">
        <f t="shared" si="14"/>
        <v>Medium</v>
      </c>
      <c r="P281" t="str">
        <f>VLOOKUP(Orders_Table[[#This Row],[Customer ID]],customers!$A$1:$I$1001,9,FALSE)</f>
        <v>Yes</v>
      </c>
    </row>
    <row r="282" spans="1:16" x14ac:dyDescent="0.25">
      <c r="A282" s="2" t="s">
        <v>2074</v>
      </c>
      <c r="B282" s="4">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INDEX(products!$A$1:$G$49,MATCH('Order-Worksheet'!$D282,products!$A$1:$A$49,0),MATCH('Order-Worksheet'!I$1,products!$A$1:$G$1,0))</f>
        <v>Exc</v>
      </c>
      <c r="J282" t="str">
        <f>INDEX(products!$A$1:$G$49,MATCH('Order-Worksheet'!$D282,products!$A$1:$A$49,0),MATCH('Order-Worksheet'!J$1,products!$A$1:$G$1,0))</f>
        <v>M</v>
      </c>
      <c r="K282" s="5">
        <f>INDEX(products!$A$1:$G$49,MATCH('Order-Worksheet'!$D282,products!$A$1:$A$49,0),MATCH('Order-Worksheet'!K$1,products!$A$1:$G$1,0))</f>
        <v>0.5</v>
      </c>
      <c r="L282" s="7">
        <f>INDEX(products!$A$1:$G$49,MATCH('Order-Worksheet'!$D282,products!$A$1:$A$49,0),MATCH('Order-Worksheet'!L$1,products!$A$1:$G$1,0))</f>
        <v>8.25</v>
      </c>
      <c r="M282" s="7">
        <f t="shared" si="12"/>
        <v>41.25</v>
      </c>
      <c r="N282" t="str">
        <f t="shared" si="13"/>
        <v>Excelsa</v>
      </c>
      <c r="O282" t="str">
        <f t="shared" si="14"/>
        <v>Medium</v>
      </c>
      <c r="P282" t="str">
        <f>VLOOKUP(Orders_Table[[#This Row],[Customer ID]],customers!$A$1:$I$1001,9,FALSE)</f>
        <v>Yes</v>
      </c>
    </row>
    <row r="283" spans="1:16" x14ac:dyDescent="0.25">
      <c r="A283" s="2" t="s">
        <v>2079</v>
      </c>
      <c r="B283" s="4">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INDEX(products!$A$1:$G$49,MATCH('Order-Worksheet'!$D283,products!$A$1:$A$49,0),MATCH('Order-Worksheet'!I$1,products!$A$1:$G$1,0))</f>
        <v>Exc</v>
      </c>
      <c r="J283" t="str">
        <f>INDEX(products!$A$1:$G$49,MATCH('Order-Worksheet'!$D283,products!$A$1:$A$49,0),MATCH('Order-Worksheet'!J$1,products!$A$1:$G$1,0))</f>
        <v>L</v>
      </c>
      <c r="K283" s="5">
        <f>INDEX(products!$A$1:$G$49,MATCH('Order-Worksheet'!$D283,products!$A$1:$A$49,0),MATCH('Order-Worksheet'!K$1,products!$A$1:$G$1,0))</f>
        <v>1</v>
      </c>
      <c r="L283" s="7">
        <f>INDEX(products!$A$1:$G$49,MATCH('Order-Worksheet'!$D283,products!$A$1:$A$49,0),MATCH('Order-Worksheet'!L$1,products!$A$1:$G$1,0))</f>
        <v>14.85</v>
      </c>
      <c r="M283" s="7">
        <f t="shared" si="12"/>
        <v>59.4</v>
      </c>
      <c r="N283" t="str">
        <f t="shared" si="13"/>
        <v>Excelsa</v>
      </c>
      <c r="O283" t="str">
        <f t="shared" si="14"/>
        <v>Light</v>
      </c>
      <c r="P283" t="str">
        <f>VLOOKUP(Orders_Table[[#This Row],[Customer ID]],customers!$A$1:$I$1001,9,FALSE)</f>
        <v>Yes</v>
      </c>
    </row>
    <row r="284" spans="1:16" x14ac:dyDescent="0.25">
      <c r="A284" s="2" t="s">
        <v>2085</v>
      </c>
      <c r="B284" s="4">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INDEX(products!$A$1:$G$49,MATCH('Order-Worksheet'!$D284,products!$A$1:$A$49,0),MATCH('Order-Worksheet'!I$1,products!$A$1:$G$1,0))</f>
        <v>Ara</v>
      </c>
      <c r="J284" t="str">
        <f>INDEX(products!$A$1:$G$49,MATCH('Order-Worksheet'!$D284,products!$A$1:$A$49,0),MATCH('Order-Worksheet'!J$1,products!$A$1:$G$1,0))</f>
        <v>L</v>
      </c>
      <c r="K284" s="5">
        <f>INDEX(products!$A$1:$G$49,MATCH('Order-Worksheet'!$D284,products!$A$1:$A$49,0),MATCH('Order-Worksheet'!K$1,products!$A$1:$G$1,0))</f>
        <v>0.5</v>
      </c>
      <c r="L284" s="7">
        <f>INDEX(products!$A$1:$G$49,MATCH('Order-Worksheet'!$D284,products!$A$1:$A$49,0),MATCH('Order-Worksheet'!L$1,products!$A$1:$G$1,0))</f>
        <v>7.77</v>
      </c>
      <c r="M284" s="7">
        <f t="shared" si="12"/>
        <v>7.77</v>
      </c>
      <c r="N284" t="str">
        <f t="shared" si="13"/>
        <v>Arabica</v>
      </c>
      <c r="O284" t="str">
        <f t="shared" si="14"/>
        <v>Light</v>
      </c>
      <c r="P284" t="str">
        <f>VLOOKUP(Orders_Table[[#This Row],[Customer ID]],customers!$A$1:$I$1001,9,FALSE)</f>
        <v>No</v>
      </c>
    </row>
    <row r="285" spans="1:16" x14ac:dyDescent="0.25">
      <c r="A285" s="2" t="s">
        <v>2091</v>
      </c>
      <c r="B285" s="4">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INDEX(products!$A$1:$G$49,MATCH('Order-Worksheet'!$D285,products!$A$1:$A$49,0),MATCH('Order-Worksheet'!I$1,products!$A$1:$G$1,0))</f>
        <v>Rob</v>
      </c>
      <c r="J285" t="str">
        <f>INDEX(products!$A$1:$G$49,MATCH('Order-Worksheet'!$D285,products!$A$1:$A$49,0),MATCH('Order-Worksheet'!J$1,products!$A$1:$G$1,0))</f>
        <v>D</v>
      </c>
      <c r="K285" s="5">
        <f>INDEX(products!$A$1:$G$49,MATCH('Order-Worksheet'!$D285,products!$A$1:$A$49,0),MATCH('Order-Worksheet'!K$1,products!$A$1:$G$1,0))</f>
        <v>0.5</v>
      </c>
      <c r="L285" s="7">
        <f>INDEX(products!$A$1:$G$49,MATCH('Order-Worksheet'!$D285,products!$A$1:$A$49,0),MATCH('Order-Worksheet'!L$1,products!$A$1:$G$1,0))</f>
        <v>5.3699999999999992</v>
      </c>
      <c r="M285" s="7">
        <f t="shared" si="12"/>
        <v>5.3699999999999992</v>
      </c>
      <c r="N285" t="str">
        <f t="shared" si="13"/>
        <v>Robusta</v>
      </c>
      <c r="O285" t="str">
        <f t="shared" si="14"/>
        <v>Dark</v>
      </c>
      <c r="P285" t="str">
        <f>VLOOKUP(Orders_Table[[#This Row],[Customer ID]],customers!$A$1:$I$1001,9,FALSE)</f>
        <v>Yes</v>
      </c>
    </row>
    <row r="286" spans="1:16" x14ac:dyDescent="0.25">
      <c r="A286" s="2" t="s">
        <v>2097</v>
      </c>
      <c r="B286" s="4">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INDEX(products!$A$1:$G$49,MATCH('Order-Worksheet'!$D286,products!$A$1:$A$49,0),MATCH('Order-Worksheet'!I$1,products!$A$1:$G$1,0))</f>
        <v>Exc</v>
      </c>
      <c r="J286" t="str">
        <f>INDEX(products!$A$1:$G$49,MATCH('Order-Worksheet'!$D286,products!$A$1:$A$49,0),MATCH('Order-Worksheet'!J$1,products!$A$1:$G$1,0))</f>
        <v>M</v>
      </c>
      <c r="K286" s="5">
        <f>INDEX(products!$A$1:$G$49,MATCH('Order-Worksheet'!$D286,products!$A$1:$A$49,0),MATCH('Order-Worksheet'!K$1,products!$A$1:$G$1,0))</f>
        <v>2.5</v>
      </c>
      <c r="L286" s="7">
        <f>INDEX(products!$A$1:$G$49,MATCH('Order-Worksheet'!$D286,products!$A$1:$A$49,0),MATCH('Order-Worksheet'!L$1,products!$A$1:$G$1,0))</f>
        <v>31.624999999999996</v>
      </c>
      <c r="M286" s="7">
        <f t="shared" si="12"/>
        <v>94.874999999999986</v>
      </c>
      <c r="N286" t="str">
        <f t="shared" si="13"/>
        <v>Excelsa</v>
      </c>
      <c r="O286" t="str">
        <f t="shared" si="14"/>
        <v>Medium</v>
      </c>
      <c r="P286" t="str">
        <f>VLOOKUP(Orders_Table[[#This Row],[Customer ID]],customers!$A$1:$I$1001,9,FALSE)</f>
        <v>No</v>
      </c>
    </row>
    <row r="287" spans="1:16" x14ac:dyDescent="0.25">
      <c r="A287" s="2" t="s">
        <v>2102</v>
      </c>
      <c r="B287" s="4">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INDEX(products!$A$1:$G$49,MATCH('Order-Worksheet'!$D287,products!$A$1:$A$49,0),MATCH('Order-Worksheet'!I$1,products!$A$1:$G$1,0))</f>
        <v>Lib</v>
      </c>
      <c r="J287" t="str">
        <f>INDEX(products!$A$1:$G$49,MATCH('Order-Worksheet'!$D287,products!$A$1:$A$49,0),MATCH('Order-Worksheet'!J$1,products!$A$1:$G$1,0))</f>
        <v>L</v>
      </c>
      <c r="K287" s="5">
        <f>INDEX(products!$A$1:$G$49,MATCH('Order-Worksheet'!$D287,products!$A$1:$A$49,0),MATCH('Order-Worksheet'!K$1,products!$A$1:$G$1,0))</f>
        <v>2.5</v>
      </c>
      <c r="L287" s="7">
        <f>INDEX(products!$A$1:$G$49,MATCH('Order-Worksheet'!$D287,products!$A$1:$A$49,0),MATCH('Order-Worksheet'!L$1,products!$A$1:$G$1,0))</f>
        <v>36.454999999999998</v>
      </c>
      <c r="M287" s="7">
        <f t="shared" si="12"/>
        <v>36.454999999999998</v>
      </c>
      <c r="N287" t="str">
        <f t="shared" si="13"/>
        <v>Liberica</v>
      </c>
      <c r="O287" t="str">
        <f t="shared" si="14"/>
        <v>Light</v>
      </c>
      <c r="P287" t="str">
        <f>VLOOKUP(Orders_Table[[#This Row],[Customer ID]],customers!$A$1:$I$1001,9,FALSE)</f>
        <v>No</v>
      </c>
    </row>
    <row r="288" spans="1:16" x14ac:dyDescent="0.25">
      <c r="A288" s="2" t="s">
        <v>2107</v>
      </c>
      <c r="B288" s="4">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INDEX(products!$A$1:$G$49,MATCH('Order-Worksheet'!$D288,products!$A$1:$A$49,0),MATCH('Order-Worksheet'!I$1,products!$A$1:$G$1,0))</f>
        <v>Ara</v>
      </c>
      <c r="J288" t="str">
        <f>INDEX(products!$A$1:$G$49,MATCH('Order-Worksheet'!$D288,products!$A$1:$A$49,0),MATCH('Order-Worksheet'!J$1,products!$A$1:$G$1,0))</f>
        <v>M</v>
      </c>
      <c r="K288" s="5">
        <f>INDEX(products!$A$1:$G$49,MATCH('Order-Worksheet'!$D288,products!$A$1:$A$49,0),MATCH('Order-Worksheet'!K$1,products!$A$1:$G$1,0))</f>
        <v>0.2</v>
      </c>
      <c r="L288" s="7">
        <f>INDEX(products!$A$1:$G$49,MATCH('Order-Worksheet'!$D288,products!$A$1:$A$49,0),MATCH('Order-Worksheet'!L$1,products!$A$1:$G$1,0))</f>
        <v>3.375</v>
      </c>
      <c r="M288" s="7">
        <f t="shared" si="12"/>
        <v>13.5</v>
      </c>
      <c r="N288" t="str">
        <f t="shared" si="13"/>
        <v>Arabica</v>
      </c>
      <c r="O288" t="str">
        <f t="shared" si="14"/>
        <v>Medium</v>
      </c>
      <c r="P288" t="str">
        <f>VLOOKUP(Orders_Table[[#This Row],[Customer ID]],customers!$A$1:$I$1001,9,FALSE)</f>
        <v>Yes</v>
      </c>
    </row>
    <row r="289" spans="1:16" x14ac:dyDescent="0.25">
      <c r="A289" s="2" t="s">
        <v>2112</v>
      </c>
      <c r="B289" s="4">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INDEX(products!$A$1:$G$49,MATCH('Order-Worksheet'!$D289,products!$A$1:$A$49,0),MATCH('Order-Worksheet'!I$1,products!$A$1:$G$1,0))</f>
        <v>Rob</v>
      </c>
      <c r="J289" t="str">
        <f>INDEX(products!$A$1:$G$49,MATCH('Order-Worksheet'!$D289,products!$A$1:$A$49,0),MATCH('Order-Worksheet'!J$1,products!$A$1:$G$1,0))</f>
        <v>L</v>
      </c>
      <c r="K289" s="5">
        <f>INDEX(products!$A$1:$G$49,MATCH('Order-Worksheet'!$D289,products!$A$1:$A$49,0),MATCH('Order-Worksheet'!K$1,products!$A$1:$G$1,0))</f>
        <v>0.2</v>
      </c>
      <c r="L289" s="7">
        <f>INDEX(products!$A$1:$G$49,MATCH('Order-Worksheet'!$D289,products!$A$1:$A$49,0),MATCH('Order-Worksheet'!L$1,products!$A$1:$G$1,0))</f>
        <v>3.5849999999999995</v>
      </c>
      <c r="M289" s="7">
        <f t="shared" si="12"/>
        <v>14.339999999999998</v>
      </c>
      <c r="N289" t="str">
        <f t="shared" si="13"/>
        <v>Robusta</v>
      </c>
      <c r="O289" t="str">
        <f t="shared" si="14"/>
        <v>Light</v>
      </c>
      <c r="P289" t="str">
        <f>VLOOKUP(Orders_Table[[#This Row],[Customer ID]],customers!$A$1:$I$1001,9,FALSE)</f>
        <v>No</v>
      </c>
    </row>
    <row r="290" spans="1:16" x14ac:dyDescent="0.25">
      <c r="A290" s="2" t="s">
        <v>2118</v>
      </c>
      <c r="B290" s="4">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INDEX(products!$A$1:$G$49,MATCH('Order-Worksheet'!$D290,products!$A$1:$A$49,0),MATCH('Order-Worksheet'!I$1,products!$A$1:$G$1,0))</f>
        <v>Exc</v>
      </c>
      <c r="J290" t="str">
        <f>INDEX(products!$A$1:$G$49,MATCH('Order-Worksheet'!$D290,products!$A$1:$A$49,0),MATCH('Order-Worksheet'!J$1,products!$A$1:$G$1,0))</f>
        <v>M</v>
      </c>
      <c r="K290" s="5">
        <f>INDEX(products!$A$1:$G$49,MATCH('Order-Worksheet'!$D290,products!$A$1:$A$49,0),MATCH('Order-Worksheet'!K$1,products!$A$1:$G$1,0))</f>
        <v>0.5</v>
      </c>
      <c r="L290" s="7">
        <f>INDEX(products!$A$1:$G$49,MATCH('Order-Worksheet'!$D290,products!$A$1:$A$49,0),MATCH('Order-Worksheet'!L$1,products!$A$1:$G$1,0))</f>
        <v>8.25</v>
      </c>
      <c r="M290" s="7">
        <f t="shared" si="12"/>
        <v>8.25</v>
      </c>
      <c r="N290" t="str">
        <f t="shared" si="13"/>
        <v>Excelsa</v>
      </c>
      <c r="O290" t="str">
        <f t="shared" si="14"/>
        <v>Medium</v>
      </c>
      <c r="P290" t="str">
        <f>VLOOKUP(Orders_Table[[#This Row],[Customer ID]],customers!$A$1:$I$1001,9,FALSE)</f>
        <v>Yes</v>
      </c>
    </row>
    <row r="291" spans="1:16" x14ac:dyDescent="0.25">
      <c r="A291" s="2" t="s">
        <v>2123</v>
      </c>
      <c r="B291" s="4">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INDEX(products!$A$1:$G$49,MATCH('Order-Worksheet'!$D291,products!$A$1:$A$49,0),MATCH('Order-Worksheet'!I$1,products!$A$1:$G$1,0))</f>
        <v>Rob</v>
      </c>
      <c r="J291" t="str">
        <f>INDEX(products!$A$1:$G$49,MATCH('Order-Worksheet'!$D291,products!$A$1:$A$49,0),MATCH('Order-Worksheet'!J$1,products!$A$1:$G$1,0))</f>
        <v>D</v>
      </c>
      <c r="K291" s="5">
        <f>INDEX(products!$A$1:$G$49,MATCH('Order-Worksheet'!$D291,products!$A$1:$A$49,0),MATCH('Order-Worksheet'!K$1,products!$A$1:$G$1,0))</f>
        <v>0.2</v>
      </c>
      <c r="L291" s="7">
        <f>INDEX(products!$A$1:$G$49,MATCH('Order-Worksheet'!$D291,products!$A$1:$A$49,0),MATCH('Order-Worksheet'!L$1,products!$A$1:$G$1,0))</f>
        <v>2.6849999999999996</v>
      </c>
      <c r="M291" s="7">
        <f t="shared" si="12"/>
        <v>13.424999999999997</v>
      </c>
      <c r="N291" t="str">
        <f t="shared" si="13"/>
        <v>Robusta</v>
      </c>
      <c r="O291" t="str">
        <f t="shared" si="14"/>
        <v>Dark</v>
      </c>
      <c r="P291" t="str">
        <f>VLOOKUP(Orders_Table[[#This Row],[Customer ID]],customers!$A$1:$I$1001,9,FALSE)</f>
        <v>Yes</v>
      </c>
    </row>
    <row r="292" spans="1:16" x14ac:dyDescent="0.25">
      <c r="A292" s="2" t="s">
        <v>2127</v>
      </c>
      <c r="B292" s="4">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INDEX(products!$A$1:$G$49,MATCH('Order-Worksheet'!$D292,products!$A$1:$A$49,0),MATCH('Order-Worksheet'!I$1,products!$A$1:$G$1,0))</f>
        <v>Ara</v>
      </c>
      <c r="J292" t="str">
        <f>INDEX(products!$A$1:$G$49,MATCH('Order-Worksheet'!$D292,products!$A$1:$A$49,0),MATCH('Order-Worksheet'!J$1,products!$A$1:$G$1,0))</f>
        <v>D</v>
      </c>
      <c r="K292" s="5">
        <f>INDEX(products!$A$1:$G$49,MATCH('Order-Worksheet'!$D292,products!$A$1:$A$49,0),MATCH('Order-Worksheet'!K$1,products!$A$1:$G$1,0))</f>
        <v>1</v>
      </c>
      <c r="L292" s="7">
        <f>INDEX(products!$A$1:$G$49,MATCH('Order-Worksheet'!$D292,products!$A$1:$A$49,0),MATCH('Order-Worksheet'!L$1,products!$A$1:$G$1,0))</f>
        <v>9.9499999999999993</v>
      </c>
      <c r="M292" s="7">
        <f t="shared" si="12"/>
        <v>49.75</v>
      </c>
      <c r="N292" t="str">
        <f t="shared" si="13"/>
        <v>Arabica</v>
      </c>
      <c r="O292" t="str">
        <f t="shared" si="14"/>
        <v>Dark</v>
      </c>
      <c r="P292" t="str">
        <f>VLOOKUP(Orders_Table[[#This Row],[Customer ID]],customers!$A$1:$I$1001,9,FALSE)</f>
        <v>No</v>
      </c>
    </row>
    <row r="293" spans="1:16" x14ac:dyDescent="0.25">
      <c r="A293" s="2" t="s">
        <v>2133</v>
      </c>
      <c r="B293" s="4">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INDEX(products!$A$1:$G$49,MATCH('Order-Worksheet'!$D293,products!$A$1:$A$49,0),MATCH('Order-Worksheet'!I$1,products!$A$1:$G$1,0))</f>
        <v>Exc</v>
      </c>
      <c r="J293" t="str">
        <f>INDEX(products!$A$1:$G$49,MATCH('Order-Worksheet'!$D293,products!$A$1:$A$49,0),MATCH('Order-Worksheet'!J$1,products!$A$1:$G$1,0))</f>
        <v>M</v>
      </c>
      <c r="K293" s="5">
        <f>INDEX(products!$A$1:$G$49,MATCH('Order-Worksheet'!$D293,products!$A$1:$A$49,0),MATCH('Order-Worksheet'!K$1,products!$A$1:$G$1,0))</f>
        <v>0.5</v>
      </c>
      <c r="L293" s="7">
        <f>INDEX(products!$A$1:$G$49,MATCH('Order-Worksheet'!$D293,products!$A$1:$A$49,0),MATCH('Order-Worksheet'!L$1,products!$A$1:$G$1,0))</f>
        <v>8.25</v>
      </c>
      <c r="M293" s="7">
        <f t="shared" si="12"/>
        <v>16.5</v>
      </c>
      <c r="N293" t="str">
        <f t="shared" si="13"/>
        <v>Excelsa</v>
      </c>
      <c r="O293" t="str">
        <f t="shared" si="14"/>
        <v>Medium</v>
      </c>
      <c r="P293" t="str">
        <f>VLOOKUP(Orders_Table[[#This Row],[Customer ID]],customers!$A$1:$I$1001,9,FALSE)</f>
        <v>No</v>
      </c>
    </row>
    <row r="294" spans="1:16" x14ac:dyDescent="0.25">
      <c r="A294" s="2" t="s">
        <v>2137</v>
      </c>
      <c r="B294" s="4">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INDEX(products!$A$1:$G$49,MATCH('Order-Worksheet'!$D294,products!$A$1:$A$49,0),MATCH('Order-Worksheet'!I$1,products!$A$1:$G$1,0))</f>
        <v>Ara</v>
      </c>
      <c r="J294" t="str">
        <f>INDEX(products!$A$1:$G$49,MATCH('Order-Worksheet'!$D294,products!$A$1:$A$49,0),MATCH('Order-Worksheet'!J$1,products!$A$1:$G$1,0))</f>
        <v>D</v>
      </c>
      <c r="K294" s="5">
        <f>INDEX(products!$A$1:$G$49,MATCH('Order-Worksheet'!$D294,products!$A$1:$A$49,0),MATCH('Order-Worksheet'!K$1,products!$A$1:$G$1,0))</f>
        <v>0.5</v>
      </c>
      <c r="L294" s="7">
        <f>INDEX(products!$A$1:$G$49,MATCH('Order-Worksheet'!$D294,products!$A$1:$A$49,0),MATCH('Order-Worksheet'!L$1,products!$A$1:$G$1,0))</f>
        <v>5.97</v>
      </c>
      <c r="M294" s="7">
        <f t="shared" si="12"/>
        <v>17.91</v>
      </c>
      <c r="N294" t="str">
        <f t="shared" si="13"/>
        <v>Arabica</v>
      </c>
      <c r="O294" t="str">
        <f t="shared" si="14"/>
        <v>Dark</v>
      </c>
      <c r="P294" t="str">
        <f>VLOOKUP(Orders_Table[[#This Row],[Customer ID]],customers!$A$1:$I$1001,9,FALSE)</f>
        <v>No</v>
      </c>
    </row>
    <row r="295" spans="1:16" x14ac:dyDescent="0.25">
      <c r="A295" s="2" t="s">
        <v>2142</v>
      </c>
      <c r="B295" s="4">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INDEX(products!$A$1:$G$49,MATCH('Order-Worksheet'!$D295,products!$A$1:$A$49,0),MATCH('Order-Worksheet'!I$1,products!$A$1:$G$1,0))</f>
        <v>Ara</v>
      </c>
      <c r="J295" t="str">
        <f>INDEX(products!$A$1:$G$49,MATCH('Order-Worksheet'!$D295,products!$A$1:$A$49,0),MATCH('Order-Worksheet'!J$1,products!$A$1:$G$1,0))</f>
        <v>D</v>
      </c>
      <c r="K295" s="5">
        <f>INDEX(products!$A$1:$G$49,MATCH('Order-Worksheet'!$D295,products!$A$1:$A$49,0),MATCH('Order-Worksheet'!K$1,products!$A$1:$G$1,0))</f>
        <v>0.5</v>
      </c>
      <c r="L295" s="7">
        <f>INDEX(products!$A$1:$G$49,MATCH('Order-Worksheet'!$D295,products!$A$1:$A$49,0),MATCH('Order-Worksheet'!L$1,products!$A$1:$G$1,0))</f>
        <v>5.97</v>
      </c>
      <c r="M295" s="7">
        <f t="shared" si="12"/>
        <v>29.849999999999998</v>
      </c>
      <c r="N295" t="str">
        <f t="shared" si="13"/>
        <v>Arabica</v>
      </c>
      <c r="O295" t="str">
        <f t="shared" si="14"/>
        <v>Dark</v>
      </c>
      <c r="P295" t="str">
        <f>VLOOKUP(Orders_Table[[#This Row],[Customer ID]],customers!$A$1:$I$1001,9,FALSE)</f>
        <v>No</v>
      </c>
    </row>
    <row r="296" spans="1:16" x14ac:dyDescent="0.25">
      <c r="A296" s="2" t="s">
        <v>2148</v>
      </c>
      <c r="B296" s="4">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INDEX(products!$A$1:$G$49,MATCH('Order-Worksheet'!$D296,products!$A$1:$A$49,0),MATCH('Order-Worksheet'!I$1,products!$A$1:$G$1,0))</f>
        <v>Exc</v>
      </c>
      <c r="J296" t="str">
        <f>INDEX(products!$A$1:$G$49,MATCH('Order-Worksheet'!$D296,products!$A$1:$A$49,0),MATCH('Order-Worksheet'!J$1,products!$A$1:$G$1,0))</f>
        <v>L</v>
      </c>
      <c r="K296" s="5">
        <f>INDEX(products!$A$1:$G$49,MATCH('Order-Worksheet'!$D296,products!$A$1:$A$49,0),MATCH('Order-Worksheet'!K$1,products!$A$1:$G$1,0))</f>
        <v>1</v>
      </c>
      <c r="L296" s="7">
        <f>INDEX(products!$A$1:$G$49,MATCH('Order-Worksheet'!$D296,products!$A$1:$A$49,0),MATCH('Order-Worksheet'!L$1,products!$A$1:$G$1,0))</f>
        <v>14.85</v>
      </c>
      <c r="M296" s="7">
        <f t="shared" si="12"/>
        <v>44.55</v>
      </c>
      <c r="N296" t="str">
        <f t="shared" si="13"/>
        <v>Excelsa</v>
      </c>
      <c r="O296" t="str">
        <f t="shared" si="14"/>
        <v>Light</v>
      </c>
      <c r="P296" t="str">
        <f>VLOOKUP(Orders_Table[[#This Row],[Customer ID]],customers!$A$1:$I$1001,9,FALSE)</f>
        <v>No</v>
      </c>
    </row>
    <row r="297" spans="1:16" x14ac:dyDescent="0.25">
      <c r="A297" s="2" t="s">
        <v>2153</v>
      </c>
      <c r="B297" s="4">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INDEX(products!$A$1:$G$49,MATCH('Order-Worksheet'!$D297,products!$A$1:$A$49,0),MATCH('Order-Worksheet'!I$1,products!$A$1:$G$1,0))</f>
        <v>Exc</v>
      </c>
      <c r="J297" t="str">
        <f>INDEX(products!$A$1:$G$49,MATCH('Order-Worksheet'!$D297,products!$A$1:$A$49,0),MATCH('Order-Worksheet'!J$1,products!$A$1:$G$1,0))</f>
        <v>M</v>
      </c>
      <c r="K297" s="5">
        <f>INDEX(products!$A$1:$G$49,MATCH('Order-Worksheet'!$D297,products!$A$1:$A$49,0),MATCH('Order-Worksheet'!K$1,products!$A$1:$G$1,0))</f>
        <v>1</v>
      </c>
      <c r="L297" s="7">
        <f>INDEX(products!$A$1:$G$49,MATCH('Order-Worksheet'!$D297,products!$A$1:$A$49,0),MATCH('Order-Worksheet'!L$1,products!$A$1:$G$1,0))</f>
        <v>13.75</v>
      </c>
      <c r="M297" s="7">
        <f t="shared" si="12"/>
        <v>27.5</v>
      </c>
      <c r="N297" t="str">
        <f t="shared" si="13"/>
        <v>Excelsa</v>
      </c>
      <c r="O297" t="str">
        <f t="shared" si="14"/>
        <v>Medium</v>
      </c>
      <c r="P297" t="str">
        <f>VLOOKUP(Orders_Table[[#This Row],[Customer ID]],customers!$A$1:$I$1001,9,FALSE)</f>
        <v>No</v>
      </c>
    </row>
    <row r="298" spans="1:16" x14ac:dyDescent="0.25">
      <c r="A298" s="2" t="s">
        <v>2157</v>
      </c>
      <c r="B298" s="4">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INDEX(products!$A$1:$G$49,MATCH('Order-Worksheet'!$D298,products!$A$1:$A$49,0),MATCH('Order-Worksheet'!I$1,products!$A$1:$G$1,0))</f>
        <v>Rob</v>
      </c>
      <c r="J298" t="str">
        <f>INDEX(products!$A$1:$G$49,MATCH('Order-Worksheet'!$D298,products!$A$1:$A$49,0),MATCH('Order-Worksheet'!J$1,products!$A$1:$G$1,0))</f>
        <v>M</v>
      </c>
      <c r="K298" s="5">
        <f>INDEX(products!$A$1:$G$49,MATCH('Order-Worksheet'!$D298,products!$A$1:$A$49,0),MATCH('Order-Worksheet'!K$1,products!$A$1:$G$1,0))</f>
        <v>0.5</v>
      </c>
      <c r="L298" s="7">
        <f>INDEX(products!$A$1:$G$49,MATCH('Order-Worksheet'!$D298,products!$A$1:$A$49,0),MATCH('Order-Worksheet'!L$1,products!$A$1:$G$1,0))</f>
        <v>5.97</v>
      </c>
      <c r="M298" s="7">
        <f t="shared" si="12"/>
        <v>35.82</v>
      </c>
      <c r="N298" t="str">
        <f t="shared" si="13"/>
        <v>Robusta</v>
      </c>
      <c r="O298" t="str">
        <f t="shared" si="14"/>
        <v>Medium</v>
      </c>
      <c r="P298" t="str">
        <f>VLOOKUP(Orders_Table[[#This Row],[Customer ID]],customers!$A$1:$I$1001,9,FALSE)</f>
        <v>Yes</v>
      </c>
    </row>
    <row r="299" spans="1:16" x14ac:dyDescent="0.25">
      <c r="A299" s="2" t="s">
        <v>2163</v>
      </c>
      <c r="B299" s="4">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INDEX(products!$A$1:$G$49,MATCH('Order-Worksheet'!$D299,products!$A$1:$A$49,0),MATCH('Order-Worksheet'!I$1,products!$A$1:$G$1,0))</f>
        <v>Rob</v>
      </c>
      <c r="J299" t="str">
        <f>INDEX(products!$A$1:$G$49,MATCH('Order-Worksheet'!$D299,products!$A$1:$A$49,0),MATCH('Order-Worksheet'!J$1,products!$A$1:$G$1,0))</f>
        <v>D</v>
      </c>
      <c r="K299" s="5">
        <f>INDEX(products!$A$1:$G$49,MATCH('Order-Worksheet'!$D299,products!$A$1:$A$49,0),MATCH('Order-Worksheet'!K$1,products!$A$1:$G$1,0))</f>
        <v>0.5</v>
      </c>
      <c r="L299" s="7">
        <f>INDEX(products!$A$1:$G$49,MATCH('Order-Worksheet'!$D299,products!$A$1:$A$49,0),MATCH('Order-Worksheet'!L$1,products!$A$1:$G$1,0))</f>
        <v>5.3699999999999992</v>
      </c>
      <c r="M299" s="7">
        <f t="shared" si="12"/>
        <v>16.11</v>
      </c>
      <c r="N299" t="str">
        <f t="shared" si="13"/>
        <v>Robusta</v>
      </c>
      <c r="O299" t="str">
        <f t="shared" si="14"/>
        <v>Dark</v>
      </c>
      <c r="P299" t="str">
        <f>VLOOKUP(Orders_Table[[#This Row],[Customer ID]],customers!$A$1:$I$1001,9,FALSE)</f>
        <v>Yes</v>
      </c>
    </row>
    <row r="300" spans="1:16" x14ac:dyDescent="0.25">
      <c r="A300" s="2" t="s">
        <v>2169</v>
      </c>
      <c r="B300" s="4">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INDEX(products!$A$1:$G$49,MATCH('Order-Worksheet'!$D300,products!$A$1:$A$49,0),MATCH('Order-Worksheet'!I$1,products!$A$1:$G$1,0))</f>
        <v>Exc</v>
      </c>
      <c r="J300" t="str">
        <f>INDEX(products!$A$1:$G$49,MATCH('Order-Worksheet'!$D300,products!$A$1:$A$49,0),MATCH('Order-Worksheet'!J$1,products!$A$1:$G$1,0))</f>
        <v>L</v>
      </c>
      <c r="K300" s="5">
        <f>INDEX(products!$A$1:$G$49,MATCH('Order-Worksheet'!$D300,products!$A$1:$A$49,0),MATCH('Order-Worksheet'!K$1,products!$A$1:$G$1,0))</f>
        <v>0.2</v>
      </c>
      <c r="L300" s="7">
        <f>INDEX(products!$A$1:$G$49,MATCH('Order-Worksheet'!$D300,products!$A$1:$A$49,0),MATCH('Order-Worksheet'!L$1,products!$A$1:$G$1,0))</f>
        <v>4.4550000000000001</v>
      </c>
      <c r="M300" s="7">
        <f t="shared" si="12"/>
        <v>26.73</v>
      </c>
      <c r="N300" t="str">
        <f t="shared" si="13"/>
        <v>Excelsa</v>
      </c>
      <c r="O300" t="str">
        <f t="shared" si="14"/>
        <v>Light</v>
      </c>
      <c r="P300" t="str">
        <f>VLOOKUP(Orders_Table[[#This Row],[Customer ID]],customers!$A$1:$I$1001,9,FALSE)</f>
        <v>Yes</v>
      </c>
    </row>
    <row r="301" spans="1:16" x14ac:dyDescent="0.25">
      <c r="A301" s="2" t="s">
        <v>2175</v>
      </c>
      <c r="B301" s="4">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INDEX(products!$A$1:$G$49,MATCH('Order-Worksheet'!$D301,products!$A$1:$A$49,0),MATCH('Order-Worksheet'!I$1,products!$A$1:$G$1,0))</f>
        <v>Exc</v>
      </c>
      <c r="J301" t="str">
        <f>INDEX(products!$A$1:$G$49,MATCH('Order-Worksheet'!$D301,products!$A$1:$A$49,0),MATCH('Order-Worksheet'!J$1,products!$A$1:$G$1,0))</f>
        <v>L</v>
      </c>
      <c r="K301" s="5">
        <f>INDEX(products!$A$1:$G$49,MATCH('Order-Worksheet'!$D301,products!$A$1:$A$49,0),MATCH('Order-Worksheet'!K$1,products!$A$1:$G$1,0))</f>
        <v>2.5</v>
      </c>
      <c r="L301" s="7">
        <f>INDEX(products!$A$1:$G$49,MATCH('Order-Worksheet'!$D301,products!$A$1:$A$49,0),MATCH('Order-Worksheet'!L$1,products!$A$1:$G$1,0))</f>
        <v>34.154999999999994</v>
      </c>
      <c r="M301" s="7">
        <f t="shared" si="12"/>
        <v>204.92999999999995</v>
      </c>
      <c r="N301" t="str">
        <f t="shared" si="13"/>
        <v>Excelsa</v>
      </c>
      <c r="O301" t="str">
        <f t="shared" si="14"/>
        <v>Light</v>
      </c>
      <c r="P301" t="str">
        <f>VLOOKUP(Orders_Table[[#This Row],[Customer ID]],customers!$A$1:$I$1001,9,FALSE)</f>
        <v>Yes</v>
      </c>
    </row>
    <row r="302" spans="1:16" x14ac:dyDescent="0.25">
      <c r="A302" s="2" t="s">
        <v>2181</v>
      </c>
      <c r="B302" s="4">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INDEX(products!$A$1:$G$49,MATCH('Order-Worksheet'!$D302,products!$A$1:$A$49,0),MATCH('Order-Worksheet'!I$1,products!$A$1:$G$1,0))</f>
        <v>Ara</v>
      </c>
      <c r="J302" t="str">
        <f>INDEX(products!$A$1:$G$49,MATCH('Order-Worksheet'!$D302,products!$A$1:$A$49,0),MATCH('Order-Worksheet'!J$1,products!$A$1:$G$1,0))</f>
        <v>L</v>
      </c>
      <c r="K302" s="5">
        <f>INDEX(products!$A$1:$G$49,MATCH('Order-Worksheet'!$D302,products!$A$1:$A$49,0),MATCH('Order-Worksheet'!K$1,products!$A$1:$G$1,0))</f>
        <v>1</v>
      </c>
      <c r="L302" s="7">
        <f>INDEX(products!$A$1:$G$49,MATCH('Order-Worksheet'!$D302,products!$A$1:$A$49,0),MATCH('Order-Worksheet'!L$1,products!$A$1:$G$1,0))</f>
        <v>12.95</v>
      </c>
      <c r="M302" s="7">
        <f t="shared" si="12"/>
        <v>38.849999999999994</v>
      </c>
      <c r="N302" t="str">
        <f t="shared" si="13"/>
        <v>Arabica</v>
      </c>
      <c r="O302" t="str">
        <f t="shared" si="14"/>
        <v>Light</v>
      </c>
      <c r="P302" t="str">
        <f>VLOOKUP(Orders_Table[[#This Row],[Customer ID]],customers!$A$1:$I$1001,9,FALSE)</f>
        <v>Yes</v>
      </c>
    </row>
    <row r="303" spans="1:16" x14ac:dyDescent="0.25">
      <c r="A303" s="2" t="s">
        <v>2187</v>
      </c>
      <c r="B303" s="4">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INDEX(products!$A$1:$G$49,MATCH('Order-Worksheet'!$D303,products!$A$1:$A$49,0),MATCH('Order-Worksheet'!I$1,products!$A$1:$G$1,0))</f>
        <v>Lib</v>
      </c>
      <c r="J303" t="str">
        <f>INDEX(products!$A$1:$G$49,MATCH('Order-Worksheet'!$D303,products!$A$1:$A$49,0),MATCH('Order-Worksheet'!J$1,products!$A$1:$G$1,0))</f>
        <v>D</v>
      </c>
      <c r="K303" s="5">
        <f>INDEX(products!$A$1:$G$49,MATCH('Order-Worksheet'!$D303,products!$A$1:$A$49,0),MATCH('Order-Worksheet'!K$1,products!$A$1:$G$1,0))</f>
        <v>0.2</v>
      </c>
      <c r="L303" s="7">
        <f>INDEX(products!$A$1:$G$49,MATCH('Order-Worksheet'!$D303,products!$A$1:$A$49,0),MATCH('Order-Worksheet'!L$1,products!$A$1:$G$1,0))</f>
        <v>3.8849999999999998</v>
      </c>
      <c r="M303" s="7">
        <f t="shared" si="12"/>
        <v>15.54</v>
      </c>
      <c r="N303" t="str">
        <f t="shared" si="13"/>
        <v>Liberica</v>
      </c>
      <c r="O303" t="str">
        <f t="shared" si="14"/>
        <v>Dark</v>
      </c>
      <c r="P303" t="str">
        <f>VLOOKUP(Orders_Table[[#This Row],[Customer ID]],customers!$A$1:$I$1001,9,FALSE)</f>
        <v>Yes</v>
      </c>
    </row>
    <row r="304" spans="1:16" x14ac:dyDescent="0.25">
      <c r="A304" s="2" t="s">
        <v>2193</v>
      </c>
      <c r="B304" s="4">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INDEX(products!$A$1:$G$49,MATCH('Order-Worksheet'!$D304,products!$A$1:$A$49,0),MATCH('Order-Worksheet'!I$1,products!$A$1:$G$1,0))</f>
        <v>Ara</v>
      </c>
      <c r="J304" t="str">
        <f>INDEX(products!$A$1:$G$49,MATCH('Order-Worksheet'!$D304,products!$A$1:$A$49,0),MATCH('Order-Worksheet'!J$1,products!$A$1:$G$1,0))</f>
        <v>M</v>
      </c>
      <c r="K304" s="5">
        <f>INDEX(products!$A$1:$G$49,MATCH('Order-Worksheet'!$D304,products!$A$1:$A$49,0),MATCH('Order-Worksheet'!K$1,products!$A$1:$G$1,0))</f>
        <v>0.5</v>
      </c>
      <c r="L304" s="7">
        <f>INDEX(products!$A$1:$G$49,MATCH('Order-Worksheet'!$D304,products!$A$1:$A$49,0),MATCH('Order-Worksheet'!L$1,products!$A$1:$G$1,0))</f>
        <v>6.75</v>
      </c>
      <c r="M304" s="7">
        <f t="shared" si="12"/>
        <v>6.75</v>
      </c>
      <c r="N304" t="str">
        <f t="shared" si="13"/>
        <v>Arabica</v>
      </c>
      <c r="O304" t="str">
        <f t="shared" si="14"/>
        <v>Medium</v>
      </c>
      <c r="P304" t="str">
        <f>VLOOKUP(Orders_Table[[#This Row],[Customer ID]],customers!$A$1:$I$1001,9,FALSE)</f>
        <v>No</v>
      </c>
    </row>
    <row r="305" spans="1:16" x14ac:dyDescent="0.25">
      <c r="A305" s="2" t="s">
        <v>2199</v>
      </c>
      <c r="B305" s="4">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INDEX(products!$A$1:$G$49,MATCH('Order-Worksheet'!$D305,products!$A$1:$A$49,0),MATCH('Order-Worksheet'!I$1,products!$A$1:$G$1,0))</f>
        <v>Exc</v>
      </c>
      <c r="J305" t="str">
        <f>INDEX(products!$A$1:$G$49,MATCH('Order-Worksheet'!$D305,products!$A$1:$A$49,0),MATCH('Order-Worksheet'!J$1,products!$A$1:$G$1,0))</f>
        <v>D</v>
      </c>
      <c r="K305" s="5">
        <f>INDEX(products!$A$1:$G$49,MATCH('Order-Worksheet'!$D305,products!$A$1:$A$49,0),MATCH('Order-Worksheet'!K$1,products!$A$1:$G$1,0))</f>
        <v>2.5</v>
      </c>
      <c r="L305" s="7">
        <f>INDEX(products!$A$1:$G$49,MATCH('Order-Worksheet'!$D305,products!$A$1:$A$49,0),MATCH('Order-Worksheet'!L$1,products!$A$1:$G$1,0))</f>
        <v>27.945</v>
      </c>
      <c r="M305" s="7">
        <f t="shared" si="12"/>
        <v>111.78</v>
      </c>
      <c r="N305" t="str">
        <f t="shared" si="13"/>
        <v>Excelsa</v>
      </c>
      <c r="O305" t="str">
        <f t="shared" si="14"/>
        <v>Dark</v>
      </c>
      <c r="P305" t="str">
        <f>VLOOKUP(Orders_Table[[#This Row],[Customer ID]],customers!$A$1:$I$1001,9,FALSE)</f>
        <v>Yes</v>
      </c>
    </row>
    <row r="306" spans="1:16" x14ac:dyDescent="0.25">
      <c r="A306" s="2" t="s">
        <v>2204</v>
      </c>
      <c r="B306" s="4">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INDEX(products!$A$1:$G$49,MATCH('Order-Worksheet'!$D306,products!$A$1:$A$49,0),MATCH('Order-Worksheet'!I$1,products!$A$1:$G$1,0))</f>
        <v>Ara</v>
      </c>
      <c r="J306" t="str">
        <f>INDEX(products!$A$1:$G$49,MATCH('Order-Worksheet'!$D306,products!$A$1:$A$49,0),MATCH('Order-Worksheet'!J$1,products!$A$1:$G$1,0))</f>
        <v>L</v>
      </c>
      <c r="K306" s="5">
        <f>INDEX(products!$A$1:$G$49,MATCH('Order-Worksheet'!$D306,products!$A$1:$A$49,0),MATCH('Order-Worksheet'!K$1,products!$A$1:$G$1,0))</f>
        <v>0.2</v>
      </c>
      <c r="L306" s="7">
        <f>INDEX(products!$A$1:$G$49,MATCH('Order-Worksheet'!$D306,products!$A$1:$A$49,0),MATCH('Order-Worksheet'!L$1,products!$A$1:$G$1,0))</f>
        <v>3.8849999999999998</v>
      </c>
      <c r="M306" s="7">
        <f t="shared" si="12"/>
        <v>3.8849999999999998</v>
      </c>
      <c r="N306" t="str">
        <f t="shared" si="13"/>
        <v>Arabica</v>
      </c>
      <c r="O306" t="str">
        <f t="shared" si="14"/>
        <v>Light</v>
      </c>
      <c r="P306" t="str">
        <f>VLOOKUP(Orders_Table[[#This Row],[Customer ID]],customers!$A$1:$I$1001,9,FALSE)</f>
        <v>Yes</v>
      </c>
    </row>
    <row r="307" spans="1:16" x14ac:dyDescent="0.25">
      <c r="A307" s="2" t="s">
        <v>2209</v>
      </c>
      <c r="B307" s="4">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INDEX(products!$A$1:$G$49,MATCH('Order-Worksheet'!$D307,products!$A$1:$A$49,0),MATCH('Order-Worksheet'!I$1,products!$A$1:$G$1,0))</f>
        <v>Lib</v>
      </c>
      <c r="J307" t="str">
        <f>INDEX(products!$A$1:$G$49,MATCH('Order-Worksheet'!$D307,products!$A$1:$A$49,0),MATCH('Order-Worksheet'!J$1,products!$A$1:$G$1,0))</f>
        <v>M</v>
      </c>
      <c r="K307" s="5">
        <f>INDEX(products!$A$1:$G$49,MATCH('Order-Worksheet'!$D307,products!$A$1:$A$49,0),MATCH('Order-Worksheet'!K$1,products!$A$1:$G$1,0))</f>
        <v>0.2</v>
      </c>
      <c r="L307" s="7">
        <f>INDEX(products!$A$1:$G$49,MATCH('Order-Worksheet'!$D307,products!$A$1:$A$49,0),MATCH('Order-Worksheet'!L$1,products!$A$1:$G$1,0))</f>
        <v>4.3650000000000002</v>
      </c>
      <c r="M307" s="7">
        <f t="shared" si="12"/>
        <v>21.825000000000003</v>
      </c>
      <c r="N307" t="str">
        <f t="shared" si="13"/>
        <v>Liberica</v>
      </c>
      <c r="O307" t="str">
        <f t="shared" si="14"/>
        <v>Medium</v>
      </c>
      <c r="P307" t="str">
        <f>VLOOKUP(Orders_Table[[#This Row],[Customer ID]],customers!$A$1:$I$1001,9,FALSE)</f>
        <v>No</v>
      </c>
    </row>
    <row r="308" spans="1:16" x14ac:dyDescent="0.25">
      <c r="A308" s="2" t="s">
        <v>2215</v>
      </c>
      <c r="B308" s="4">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INDEX(products!$A$1:$G$49,MATCH('Order-Worksheet'!$D308,products!$A$1:$A$49,0),MATCH('Order-Worksheet'!I$1,products!$A$1:$G$1,0))</f>
        <v>Rob</v>
      </c>
      <c r="J308" t="str">
        <f>INDEX(products!$A$1:$G$49,MATCH('Order-Worksheet'!$D308,products!$A$1:$A$49,0),MATCH('Order-Worksheet'!J$1,products!$A$1:$G$1,0))</f>
        <v>M</v>
      </c>
      <c r="K308" s="5">
        <f>INDEX(products!$A$1:$G$49,MATCH('Order-Worksheet'!$D308,products!$A$1:$A$49,0),MATCH('Order-Worksheet'!K$1,products!$A$1:$G$1,0))</f>
        <v>0.2</v>
      </c>
      <c r="L308" s="7">
        <f>INDEX(products!$A$1:$G$49,MATCH('Order-Worksheet'!$D308,products!$A$1:$A$49,0),MATCH('Order-Worksheet'!L$1,products!$A$1:$G$1,0))</f>
        <v>2.9849999999999999</v>
      </c>
      <c r="M308" s="7">
        <f t="shared" si="12"/>
        <v>14.924999999999999</v>
      </c>
      <c r="N308" t="str">
        <f t="shared" si="13"/>
        <v>Robusta</v>
      </c>
      <c r="O308" t="str">
        <f t="shared" si="14"/>
        <v>Medium</v>
      </c>
      <c r="P308" t="str">
        <f>VLOOKUP(Orders_Table[[#This Row],[Customer ID]],customers!$A$1:$I$1001,9,FALSE)</f>
        <v>No</v>
      </c>
    </row>
    <row r="309" spans="1:16" x14ac:dyDescent="0.25">
      <c r="A309" s="2" t="s">
        <v>2221</v>
      </c>
      <c r="B309" s="4">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INDEX(products!$A$1:$G$49,MATCH('Order-Worksheet'!$D309,products!$A$1:$A$49,0),MATCH('Order-Worksheet'!I$1,products!$A$1:$G$1,0))</f>
        <v>Ara</v>
      </c>
      <c r="J309" t="str">
        <f>INDEX(products!$A$1:$G$49,MATCH('Order-Worksheet'!$D309,products!$A$1:$A$49,0),MATCH('Order-Worksheet'!J$1,products!$A$1:$G$1,0))</f>
        <v>M</v>
      </c>
      <c r="K309" s="5">
        <f>INDEX(products!$A$1:$G$49,MATCH('Order-Worksheet'!$D309,products!$A$1:$A$49,0),MATCH('Order-Worksheet'!K$1,products!$A$1:$G$1,0))</f>
        <v>1</v>
      </c>
      <c r="L309" s="7">
        <f>INDEX(products!$A$1:$G$49,MATCH('Order-Worksheet'!$D309,products!$A$1:$A$49,0),MATCH('Order-Worksheet'!L$1,products!$A$1:$G$1,0))</f>
        <v>11.25</v>
      </c>
      <c r="M309" s="7">
        <f t="shared" si="12"/>
        <v>33.75</v>
      </c>
      <c r="N309" t="str">
        <f t="shared" si="13"/>
        <v>Arabica</v>
      </c>
      <c r="O309" t="str">
        <f t="shared" si="14"/>
        <v>Medium</v>
      </c>
      <c r="P309" t="str">
        <f>VLOOKUP(Orders_Table[[#This Row],[Customer ID]],customers!$A$1:$I$1001,9,FALSE)</f>
        <v>Yes</v>
      </c>
    </row>
    <row r="310" spans="1:16" x14ac:dyDescent="0.25">
      <c r="A310" s="2" t="s">
        <v>2227</v>
      </c>
      <c r="B310" s="4">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INDEX(products!$A$1:$G$49,MATCH('Order-Worksheet'!$D310,products!$A$1:$A$49,0),MATCH('Order-Worksheet'!I$1,products!$A$1:$G$1,0))</f>
        <v>Ara</v>
      </c>
      <c r="J310" t="str">
        <f>INDEX(products!$A$1:$G$49,MATCH('Order-Worksheet'!$D310,products!$A$1:$A$49,0),MATCH('Order-Worksheet'!J$1,products!$A$1:$G$1,0))</f>
        <v>M</v>
      </c>
      <c r="K310" s="5">
        <f>INDEX(products!$A$1:$G$49,MATCH('Order-Worksheet'!$D310,products!$A$1:$A$49,0),MATCH('Order-Worksheet'!K$1,products!$A$1:$G$1,0))</f>
        <v>1</v>
      </c>
      <c r="L310" s="7">
        <f>INDEX(products!$A$1:$G$49,MATCH('Order-Worksheet'!$D310,products!$A$1:$A$49,0),MATCH('Order-Worksheet'!L$1,products!$A$1:$G$1,0))</f>
        <v>11.25</v>
      </c>
      <c r="M310" s="7">
        <f t="shared" si="12"/>
        <v>33.75</v>
      </c>
      <c r="N310" t="str">
        <f t="shared" si="13"/>
        <v>Arabica</v>
      </c>
      <c r="O310" t="str">
        <f t="shared" si="14"/>
        <v>Medium</v>
      </c>
      <c r="P310" t="str">
        <f>VLOOKUP(Orders_Table[[#This Row],[Customer ID]],customers!$A$1:$I$1001,9,FALSE)</f>
        <v>No</v>
      </c>
    </row>
    <row r="311" spans="1:16" x14ac:dyDescent="0.25">
      <c r="A311" s="2" t="s">
        <v>2232</v>
      </c>
      <c r="B311" s="4">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INDEX(products!$A$1:$G$49,MATCH('Order-Worksheet'!$D311,products!$A$1:$A$49,0),MATCH('Order-Worksheet'!I$1,products!$A$1:$G$1,0))</f>
        <v>Lib</v>
      </c>
      <c r="J311" t="str">
        <f>INDEX(products!$A$1:$G$49,MATCH('Order-Worksheet'!$D311,products!$A$1:$A$49,0),MATCH('Order-Worksheet'!J$1,products!$A$1:$G$1,0))</f>
        <v>M</v>
      </c>
      <c r="K311" s="5">
        <f>INDEX(products!$A$1:$G$49,MATCH('Order-Worksheet'!$D311,products!$A$1:$A$49,0),MATCH('Order-Worksheet'!K$1,products!$A$1:$G$1,0))</f>
        <v>0.2</v>
      </c>
      <c r="L311" s="7">
        <f>INDEX(products!$A$1:$G$49,MATCH('Order-Worksheet'!$D311,products!$A$1:$A$49,0),MATCH('Order-Worksheet'!L$1,products!$A$1:$G$1,0))</f>
        <v>4.3650000000000002</v>
      </c>
      <c r="M311" s="7">
        <f t="shared" si="12"/>
        <v>26.19</v>
      </c>
      <c r="N311" t="str">
        <f t="shared" si="13"/>
        <v>Liberica</v>
      </c>
      <c r="O311" t="str">
        <f t="shared" si="14"/>
        <v>Medium</v>
      </c>
      <c r="P311" t="str">
        <f>VLOOKUP(Orders_Table[[#This Row],[Customer ID]],customers!$A$1:$I$1001,9,FALSE)</f>
        <v>Yes</v>
      </c>
    </row>
    <row r="312" spans="1:16" x14ac:dyDescent="0.25">
      <c r="A312" s="2" t="s">
        <v>2238</v>
      </c>
      <c r="B312" s="4">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INDEX(products!$A$1:$G$49,MATCH('Order-Worksheet'!$D312,products!$A$1:$A$49,0),MATCH('Order-Worksheet'!I$1,products!$A$1:$G$1,0))</f>
        <v>Exc</v>
      </c>
      <c r="J312" t="str">
        <f>INDEX(products!$A$1:$G$49,MATCH('Order-Worksheet'!$D312,products!$A$1:$A$49,0),MATCH('Order-Worksheet'!J$1,products!$A$1:$G$1,0))</f>
        <v>L</v>
      </c>
      <c r="K312" s="5">
        <f>INDEX(products!$A$1:$G$49,MATCH('Order-Worksheet'!$D312,products!$A$1:$A$49,0),MATCH('Order-Worksheet'!K$1,products!$A$1:$G$1,0))</f>
        <v>1</v>
      </c>
      <c r="L312" s="7">
        <f>INDEX(products!$A$1:$G$49,MATCH('Order-Worksheet'!$D312,products!$A$1:$A$49,0),MATCH('Order-Worksheet'!L$1,products!$A$1:$G$1,0))</f>
        <v>14.85</v>
      </c>
      <c r="M312" s="7">
        <f t="shared" si="12"/>
        <v>14.85</v>
      </c>
      <c r="N312" t="str">
        <f t="shared" si="13"/>
        <v>Excelsa</v>
      </c>
      <c r="O312" t="str">
        <f t="shared" si="14"/>
        <v>Light</v>
      </c>
      <c r="P312" t="str">
        <f>VLOOKUP(Orders_Table[[#This Row],[Customer ID]],customers!$A$1:$I$1001,9,FALSE)</f>
        <v>No</v>
      </c>
    </row>
    <row r="313" spans="1:16" x14ac:dyDescent="0.25">
      <c r="A313" s="2" t="s">
        <v>2244</v>
      </c>
      <c r="B313" s="4">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INDEX(products!$A$1:$G$49,MATCH('Order-Worksheet'!$D313,products!$A$1:$A$49,0),MATCH('Order-Worksheet'!I$1,products!$A$1:$G$1,0))</f>
        <v>Exc</v>
      </c>
      <c r="J313" t="str">
        <f>INDEX(products!$A$1:$G$49,MATCH('Order-Worksheet'!$D313,products!$A$1:$A$49,0),MATCH('Order-Worksheet'!J$1,products!$A$1:$G$1,0))</f>
        <v>M</v>
      </c>
      <c r="K313" s="5">
        <f>INDEX(products!$A$1:$G$49,MATCH('Order-Worksheet'!$D313,products!$A$1:$A$49,0),MATCH('Order-Worksheet'!K$1,products!$A$1:$G$1,0))</f>
        <v>2.5</v>
      </c>
      <c r="L313" s="7">
        <f>INDEX(products!$A$1:$G$49,MATCH('Order-Worksheet'!$D313,products!$A$1:$A$49,0),MATCH('Order-Worksheet'!L$1,products!$A$1:$G$1,0))</f>
        <v>31.624999999999996</v>
      </c>
      <c r="M313" s="7">
        <f t="shared" si="12"/>
        <v>189.74999999999997</v>
      </c>
      <c r="N313" t="str">
        <f t="shared" si="13"/>
        <v>Excelsa</v>
      </c>
      <c r="O313" t="str">
        <f t="shared" si="14"/>
        <v>Medium</v>
      </c>
      <c r="P313" t="str">
        <f>VLOOKUP(Orders_Table[[#This Row],[Customer ID]],customers!$A$1:$I$1001,9,FALSE)</f>
        <v>Yes</v>
      </c>
    </row>
    <row r="314" spans="1:16" x14ac:dyDescent="0.25">
      <c r="A314" s="2" t="s">
        <v>2250</v>
      </c>
      <c r="B314" s="4">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INDEX(products!$A$1:$G$49,MATCH('Order-Worksheet'!$D314,products!$A$1:$A$49,0),MATCH('Order-Worksheet'!I$1,products!$A$1:$G$1,0))</f>
        <v>Rob</v>
      </c>
      <c r="J314" t="str">
        <f>INDEX(products!$A$1:$G$49,MATCH('Order-Worksheet'!$D314,products!$A$1:$A$49,0),MATCH('Order-Worksheet'!J$1,products!$A$1:$G$1,0))</f>
        <v>M</v>
      </c>
      <c r="K314" s="5">
        <f>INDEX(products!$A$1:$G$49,MATCH('Order-Worksheet'!$D314,products!$A$1:$A$49,0),MATCH('Order-Worksheet'!K$1,products!$A$1:$G$1,0))</f>
        <v>0.5</v>
      </c>
      <c r="L314" s="7">
        <f>INDEX(products!$A$1:$G$49,MATCH('Order-Worksheet'!$D314,products!$A$1:$A$49,0),MATCH('Order-Worksheet'!L$1,products!$A$1:$G$1,0))</f>
        <v>5.97</v>
      </c>
      <c r="M314" s="7">
        <f t="shared" si="12"/>
        <v>5.97</v>
      </c>
      <c r="N314" t="str">
        <f t="shared" si="13"/>
        <v>Robusta</v>
      </c>
      <c r="O314" t="str">
        <f t="shared" si="14"/>
        <v>Medium</v>
      </c>
      <c r="P314" t="str">
        <f>VLOOKUP(Orders_Table[[#This Row],[Customer ID]],customers!$A$1:$I$1001,9,FALSE)</f>
        <v>Yes</v>
      </c>
    </row>
    <row r="315" spans="1:16" x14ac:dyDescent="0.25">
      <c r="A315" s="2" t="s">
        <v>2256</v>
      </c>
      <c r="B315" s="4">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INDEX(products!$A$1:$G$49,MATCH('Order-Worksheet'!$D315,products!$A$1:$A$49,0),MATCH('Order-Worksheet'!I$1,products!$A$1:$G$1,0))</f>
        <v>Rob</v>
      </c>
      <c r="J315" t="str">
        <f>INDEX(products!$A$1:$G$49,MATCH('Order-Worksheet'!$D315,products!$A$1:$A$49,0),MATCH('Order-Worksheet'!J$1,products!$A$1:$G$1,0))</f>
        <v>M</v>
      </c>
      <c r="K315" s="5">
        <f>INDEX(products!$A$1:$G$49,MATCH('Order-Worksheet'!$D315,products!$A$1:$A$49,0),MATCH('Order-Worksheet'!K$1,products!$A$1:$G$1,0))</f>
        <v>1</v>
      </c>
      <c r="L315" s="7">
        <f>INDEX(products!$A$1:$G$49,MATCH('Order-Worksheet'!$D315,products!$A$1:$A$49,0),MATCH('Order-Worksheet'!L$1,products!$A$1:$G$1,0))</f>
        <v>9.9499999999999993</v>
      </c>
      <c r="M315" s="7">
        <f t="shared" si="12"/>
        <v>29.849999999999998</v>
      </c>
      <c r="N315" t="str">
        <f t="shared" si="13"/>
        <v>Robusta</v>
      </c>
      <c r="O315" t="str">
        <f t="shared" si="14"/>
        <v>Medium</v>
      </c>
      <c r="P315" t="str">
        <f>VLOOKUP(Orders_Table[[#This Row],[Customer ID]],customers!$A$1:$I$1001,9,FALSE)</f>
        <v>Yes</v>
      </c>
    </row>
    <row r="316" spans="1:16" x14ac:dyDescent="0.25">
      <c r="A316" s="2" t="s">
        <v>2262</v>
      </c>
      <c r="B316" s="4">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INDEX(products!$A$1:$G$49,MATCH('Order-Worksheet'!$D316,products!$A$1:$A$49,0),MATCH('Order-Worksheet'!I$1,products!$A$1:$G$1,0))</f>
        <v>Rob</v>
      </c>
      <c r="J316" t="str">
        <f>INDEX(products!$A$1:$G$49,MATCH('Order-Worksheet'!$D316,products!$A$1:$A$49,0),MATCH('Order-Worksheet'!J$1,products!$A$1:$G$1,0))</f>
        <v>D</v>
      </c>
      <c r="K316" s="5">
        <f>INDEX(products!$A$1:$G$49,MATCH('Order-Worksheet'!$D316,products!$A$1:$A$49,0),MATCH('Order-Worksheet'!K$1,products!$A$1:$G$1,0))</f>
        <v>1</v>
      </c>
      <c r="L316" s="7">
        <f>INDEX(products!$A$1:$G$49,MATCH('Order-Worksheet'!$D316,products!$A$1:$A$49,0),MATCH('Order-Worksheet'!L$1,products!$A$1:$G$1,0))</f>
        <v>8.9499999999999993</v>
      </c>
      <c r="M316" s="7">
        <f t="shared" si="12"/>
        <v>44.75</v>
      </c>
      <c r="N316" t="str">
        <f t="shared" si="13"/>
        <v>Robusta</v>
      </c>
      <c r="O316" t="str">
        <f t="shared" si="14"/>
        <v>Dark</v>
      </c>
      <c r="P316" t="str">
        <f>VLOOKUP(Orders_Table[[#This Row],[Customer ID]],customers!$A$1:$I$1001,9,FALSE)</f>
        <v>No</v>
      </c>
    </row>
    <row r="317" spans="1:16" x14ac:dyDescent="0.25">
      <c r="A317" s="2" t="s">
        <v>2267</v>
      </c>
      <c r="B317" s="4">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INDEX(products!$A$1:$G$49,MATCH('Order-Worksheet'!$D317,products!$A$1:$A$49,0),MATCH('Order-Worksheet'!I$1,products!$A$1:$G$1,0))</f>
        <v>Exc</v>
      </c>
      <c r="J317" t="str">
        <f>INDEX(products!$A$1:$G$49,MATCH('Order-Worksheet'!$D317,products!$A$1:$A$49,0),MATCH('Order-Worksheet'!J$1,products!$A$1:$G$1,0))</f>
        <v>L</v>
      </c>
      <c r="K317" s="5">
        <f>INDEX(products!$A$1:$G$49,MATCH('Order-Worksheet'!$D317,products!$A$1:$A$49,0),MATCH('Order-Worksheet'!K$1,products!$A$1:$G$1,0))</f>
        <v>2.5</v>
      </c>
      <c r="L317" s="7">
        <f>INDEX(products!$A$1:$G$49,MATCH('Order-Worksheet'!$D317,products!$A$1:$A$49,0),MATCH('Order-Worksheet'!L$1,products!$A$1:$G$1,0))</f>
        <v>34.154999999999994</v>
      </c>
      <c r="M317" s="7">
        <f t="shared" si="12"/>
        <v>34.154999999999994</v>
      </c>
      <c r="N317" t="str">
        <f t="shared" si="13"/>
        <v>Excelsa</v>
      </c>
      <c r="O317" t="str">
        <f t="shared" si="14"/>
        <v>Light</v>
      </c>
      <c r="P317" t="str">
        <f>VLOOKUP(Orders_Table[[#This Row],[Customer ID]],customers!$A$1:$I$1001,9,FALSE)</f>
        <v>Yes</v>
      </c>
    </row>
    <row r="318" spans="1:16" x14ac:dyDescent="0.25">
      <c r="A318" s="2" t="s">
        <v>2273</v>
      </c>
      <c r="B318" s="4">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INDEX(products!$A$1:$G$49,MATCH('Order-Worksheet'!$D318,products!$A$1:$A$49,0),MATCH('Order-Worksheet'!I$1,products!$A$1:$G$1,0))</f>
        <v>Exc</v>
      </c>
      <c r="J318" t="str">
        <f>INDEX(products!$A$1:$G$49,MATCH('Order-Worksheet'!$D318,products!$A$1:$A$49,0),MATCH('Order-Worksheet'!J$1,products!$A$1:$G$1,0))</f>
        <v>L</v>
      </c>
      <c r="K318" s="5">
        <f>INDEX(products!$A$1:$G$49,MATCH('Order-Worksheet'!$D318,products!$A$1:$A$49,0),MATCH('Order-Worksheet'!K$1,products!$A$1:$G$1,0))</f>
        <v>2.5</v>
      </c>
      <c r="L318" s="7">
        <f>INDEX(products!$A$1:$G$49,MATCH('Order-Worksheet'!$D318,products!$A$1:$A$49,0),MATCH('Order-Worksheet'!L$1,products!$A$1:$G$1,0))</f>
        <v>34.154999999999994</v>
      </c>
      <c r="M318" s="7">
        <f t="shared" si="12"/>
        <v>204.92999999999995</v>
      </c>
      <c r="N318" t="str">
        <f t="shared" si="13"/>
        <v>Excelsa</v>
      </c>
      <c r="O318" t="str">
        <f t="shared" si="14"/>
        <v>Light</v>
      </c>
      <c r="P318" t="str">
        <f>VLOOKUP(Orders_Table[[#This Row],[Customer ID]],customers!$A$1:$I$1001,9,FALSE)</f>
        <v>No</v>
      </c>
    </row>
    <row r="319" spans="1:16" x14ac:dyDescent="0.25">
      <c r="A319" s="2" t="s">
        <v>2279</v>
      </c>
      <c r="B319" s="4">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INDEX(products!$A$1:$G$49,MATCH('Order-Worksheet'!$D319,products!$A$1:$A$49,0),MATCH('Order-Worksheet'!I$1,products!$A$1:$G$1,0))</f>
        <v>Exc</v>
      </c>
      <c r="J319" t="str">
        <f>INDEX(products!$A$1:$G$49,MATCH('Order-Worksheet'!$D319,products!$A$1:$A$49,0),MATCH('Order-Worksheet'!J$1,products!$A$1:$G$1,0))</f>
        <v>D</v>
      </c>
      <c r="K319" s="5">
        <f>INDEX(products!$A$1:$G$49,MATCH('Order-Worksheet'!$D319,products!$A$1:$A$49,0),MATCH('Order-Worksheet'!K$1,products!$A$1:$G$1,0))</f>
        <v>0.5</v>
      </c>
      <c r="L319" s="7">
        <f>INDEX(products!$A$1:$G$49,MATCH('Order-Worksheet'!$D319,products!$A$1:$A$49,0),MATCH('Order-Worksheet'!L$1,products!$A$1:$G$1,0))</f>
        <v>7.29</v>
      </c>
      <c r="M319" s="7">
        <f t="shared" si="12"/>
        <v>21.87</v>
      </c>
      <c r="N319" t="str">
        <f t="shared" si="13"/>
        <v>Excelsa</v>
      </c>
      <c r="O319" t="str">
        <f t="shared" si="14"/>
        <v>Dark</v>
      </c>
      <c r="P319" t="str">
        <f>VLOOKUP(Orders_Table[[#This Row],[Customer ID]],customers!$A$1:$I$1001,9,FALSE)</f>
        <v>No</v>
      </c>
    </row>
    <row r="320" spans="1:16" x14ac:dyDescent="0.25">
      <c r="A320" s="2" t="s">
        <v>2285</v>
      </c>
      <c r="B320" s="4">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INDEX(products!$A$1:$G$49,MATCH('Order-Worksheet'!$D320,products!$A$1:$A$49,0),MATCH('Order-Worksheet'!I$1,products!$A$1:$G$1,0))</f>
        <v>Ara</v>
      </c>
      <c r="J320" t="str">
        <f>INDEX(products!$A$1:$G$49,MATCH('Order-Worksheet'!$D320,products!$A$1:$A$49,0),MATCH('Order-Worksheet'!J$1,products!$A$1:$G$1,0))</f>
        <v>M</v>
      </c>
      <c r="K320" s="5">
        <f>INDEX(products!$A$1:$G$49,MATCH('Order-Worksheet'!$D320,products!$A$1:$A$49,0),MATCH('Order-Worksheet'!K$1,products!$A$1:$G$1,0))</f>
        <v>2.5</v>
      </c>
      <c r="L320" s="7">
        <f>INDEX(products!$A$1:$G$49,MATCH('Order-Worksheet'!$D320,products!$A$1:$A$49,0),MATCH('Order-Worksheet'!L$1,products!$A$1:$G$1,0))</f>
        <v>25.874999999999996</v>
      </c>
      <c r="M320" s="7">
        <f t="shared" si="12"/>
        <v>51.749999999999993</v>
      </c>
      <c r="N320" t="str">
        <f t="shared" si="13"/>
        <v>Arabica</v>
      </c>
      <c r="O320" t="str">
        <f t="shared" si="14"/>
        <v>Medium</v>
      </c>
      <c r="P320" t="str">
        <f>VLOOKUP(Orders_Table[[#This Row],[Customer ID]],customers!$A$1:$I$1001,9,FALSE)</f>
        <v>Yes</v>
      </c>
    </row>
    <row r="321" spans="1:16" x14ac:dyDescent="0.25">
      <c r="A321" s="2" t="s">
        <v>2291</v>
      </c>
      <c r="B321" s="4">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INDEX(products!$A$1:$G$49,MATCH('Order-Worksheet'!$D321,products!$A$1:$A$49,0),MATCH('Order-Worksheet'!I$1,products!$A$1:$G$1,0))</f>
        <v>Exc</v>
      </c>
      <c r="J321" t="str">
        <f>INDEX(products!$A$1:$G$49,MATCH('Order-Worksheet'!$D321,products!$A$1:$A$49,0),MATCH('Order-Worksheet'!J$1,products!$A$1:$G$1,0))</f>
        <v>M</v>
      </c>
      <c r="K321" s="5">
        <f>INDEX(products!$A$1:$G$49,MATCH('Order-Worksheet'!$D321,products!$A$1:$A$49,0),MATCH('Order-Worksheet'!K$1,products!$A$1:$G$1,0))</f>
        <v>0.2</v>
      </c>
      <c r="L321" s="7">
        <f>INDEX(products!$A$1:$G$49,MATCH('Order-Worksheet'!$D321,products!$A$1:$A$49,0),MATCH('Order-Worksheet'!L$1,products!$A$1:$G$1,0))</f>
        <v>4.125</v>
      </c>
      <c r="M321" s="7">
        <f t="shared" si="12"/>
        <v>8.25</v>
      </c>
      <c r="N321" t="str">
        <f t="shared" si="13"/>
        <v>Excelsa</v>
      </c>
      <c r="O321" t="str">
        <f t="shared" si="14"/>
        <v>Medium</v>
      </c>
      <c r="P321" t="str">
        <f>VLOOKUP(Orders_Table[[#This Row],[Customer ID]],customers!$A$1:$I$1001,9,FALSE)</f>
        <v>Yes</v>
      </c>
    </row>
    <row r="322" spans="1:16" x14ac:dyDescent="0.25">
      <c r="A322" s="2" t="s">
        <v>2291</v>
      </c>
      <c r="B322" s="4">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INDEX(products!$A$1:$G$49,MATCH('Order-Worksheet'!$D322,products!$A$1:$A$49,0),MATCH('Order-Worksheet'!I$1,products!$A$1:$G$1,0))</f>
        <v>Ara</v>
      </c>
      <c r="J322" t="str">
        <f>INDEX(products!$A$1:$G$49,MATCH('Order-Worksheet'!$D322,products!$A$1:$A$49,0),MATCH('Order-Worksheet'!J$1,products!$A$1:$G$1,0))</f>
        <v>L</v>
      </c>
      <c r="K322" s="5">
        <f>INDEX(products!$A$1:$G$49,MATCH('Order-Worksheet'!$D322,products!$A$1:$A$49,0),MATCH('Order-Worksheet'!K$1,products!$A$1:$G$1,0))</f>
        <v>0.2</v>
      </c>
      <c r="L322" s="7">
        <f>INDEX(products!$A$1:$G$49,MATCH('Order-Worksheet'!$D322,products!$A$1:$A$49,0),MATCH('Order-Worksheet'!L$1,products!$A$1:$G$1,0))</f>
        <v>3.8849999999999998</v>
      </c>
      <c r="M322" s="7">
        <f t="shared" si="12"/>
        <v>19.424999999999997</v>
      </c>
      <c r="N322" t="str">
        <f t="shared" si="13"/>
        <v>Arabica</v>
      </c>
      <c r="O322" t="str">
        <f t="shared" si="14"/>
        <v>Light</v>
      </c>
      <c r="P322" t="str">
        <f>VLOOKUP(Orders_Table[[#This Row],[Customer ID]],customers!$A$1:$I$1001,9,FALSE)</f>
        <v>Yes</v>
      </c>
    </row>
    <row r="323" spans="1:16" x14ac:dyDescent="0.25">
      <c r="A323" s="2" t="s">
        <v>2301</v>
      </c>
      <c r="B323" s="4">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INDEX(products!$A$1:$G$49,MATCH('Order-Worksheet'!$D323,products!$A$1:$A$49,0),MATCH('Order-Worksheet'!I$1,products!$A$1:$G$1,0))</f>
        <v>Ara</v>
      </c>
      <c r="J323" t="str">
        <f>INDEX(products!$A$1:$G$49,MATCH('Order-Worksheet'!$D323,products!$A$1:$A$49,0),MATCH('Order-Worksheet'!J$1,products!$A$1:$G$1,0))</f>
        <v>M</v>
      </c>
      <c r="K323" s="5">
        <f>INDEX(products!$A$1:$G$49,MATCH('Order-Worksheet'!$D323,products!$A$1:$A$49,0),MATCH('Order-Worksheet'!K$1,products!$A$1:$G$1,0))</f>
        <v>0.2</v>
      </c>
      <c r="L323" s="7">
        <f>INDEX(products!$A$1:$G$49,MATCH('Order-Worksheet'!$D323,products!$A$1:$A$49,0),MATCH('Order-Worksheet'!L$1,products!$A$1:$G$1,0))</f>
        <v>3.375</v>
      </c>
      <c r="M323" s="7">
        <f t="shared" ref="M323:M386" si="15">L323*E323</f>
        <v>20.25</v>
      </c>
      <c r="N323" t="str">
        <f t="shared" ref="N323:N386" si="16">IF(I323="Rob", "Robusta", IF(I323="Exc", "Excelsa", IF(I323="Ara", "Arabica",IF(I323="Lib", "Liberica"))))</f>
        <v>Arabica</v>
      </c>
      <c r="O323" t="str">
        <f t="shared" ref="O323:O386" si="17">IF(J323="M","Medium",IF(J323="D","Dark",IF(J323="L", "Light","")))</f>
        <v>Medium</v>
      </c>
      <c r="P323" t="str">
        <f>VLOOKUP(Orders_Table[[#This Row],[Customer ID]],customers!$A$1:$I$1001,9,FALSE)</f>
        <v>Yes</v>
      </c>
    </row>
    <row r="324" spans="1:16" x14ac:dyDescent="0.25">
      <c r="A324" s="2" t="s">
        <v>2307</v>
      </c>
      <c r="B324" s="4">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INDEX(products!$A$1:$G$49,MATCH('Order-Worksheet'!$D324,products!$A$1:$A$49,0),MATCH('Order-Worksheet'!I$1,products!$A$1:$G$1,0))</f>
        <v>Lib</v>
      </c>
      <c r="J324" t="str">
        <f>INDEX(products!$A$1:$G$49,MATCH('Order-Worksheet'!$D324,products!$A$1:$A$49,0),MATCH('Order-Worksheet'!J$1,products!$A$1:$G$1,0))</f>
        <v>D</v>
      </c>
      <c r="K324" s="5">
        <f>INDEX(products!$A$1:$G$49,MATCH('Order-Worksheet'!$D324,products!$A$1:$A$49,0),MATCH('Order-Worksheet'!K$1,products!$A$1:$G$1,0))</f>
        <v>0.5</v>
      </c>
      <c r="L324" s="7">
        <f>INDEX(products!$A$1:$G$49,MATCH('Order-Worksheet'!$D324,products!$A$1:$A$49,0),MATCH('Order-Worksheet'!L$1,products!$A$1:$G$1,0))</f>
        <v>7.77</v>
      </c>
      <c r="M324" s="7">
        <f t="shared" si="15"/>
        <v>23.31</v>
      </c>
      <c r="N324" t="str">
        <f t="shared" si="16"/>
        <v>Liberica</v>
      </c>
      <c r="O324" t="str">
        <f t="shared" si="17"/>
        <v>Dark</v>
      </c>
      <c r="P324" t="str">
        <f>VLOOKUP(Orders_Table[[#This Row],[Customer ID]],customers!$A$1:$I$1001,9,FALSE)</f>
        <v>No</v>
      </c>
    </row>
    <row r="325" spans="1:16" x14ac:dyDescent="0.25">
      <c r="A325" s="2" t="s">
        <v>2313</v>
      </c>
      <c r="B325" s="4">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INDEX(products!$A$1:$G$49,MATCH('Order-Worksheet'!$D325,products!$A$1:$A$49,0),MATCH('Order-Worksheet'!I$1,products!$A$1:$G$1,0))</f>
        <v>Exc</v>
      </c>
      <c r="J325" t="str">
        <f>INDEX(products!$A$1:$G$49,MATCH('Order-Worksheet'!$D325,products!$A$1:$A$49,0),MATCH('Order-Worksheet'!J$1,products!$A$1:$G$1,0))</f>
        <v>D</v>
      </c>
      <c r="K325" s="5">
        <f>INDEX(products!$A$1:$G$49,MATCH('Order-Worksheet'!$D325,products!$A$1:$A$49,0),MATCH('Order-Worksheet'!K$1,products!$A$1:$G$1,0))</f>
        <v>0.2</v>
      </c>
      <c r="L325" s="7">
        <f>INDEX(products!$A$1:$G$49,MATCH('Order-Worksheet'!$D325,products!$A$1:$A$49,0),MATCH('Order-Worksheet'!L$1,products!$A$1:$G$1,0))</f>
        <v>3.645</v>
      </c>
      <c r="M325" s="7">
        <f t="shared" si="15"/>
        <v>18.225000000000001</v>
      </c>
      <c r="N325" t="str">
        <f t="shared" si="16"/>
        <v>Excelsa</v>
      </c>
      <c r="O325" t="str">
        <f t="shared" si="17"/>
        <v>Dark</v>
      </c>
      <c r="P325" t="str">
        <f>VLOOKUP(Orders_Table[[#This Row],[Customer ID]],customers!$A$1:$I$1001,9,FALSE)</f>
        <v>Yes</v>
      </c>
    </row>
    <row r="326" spans="1:16" x14ac:dyDescent="0.25">
      <c r="A326" s="2" t="s">
        <v>2319</v>
      </c>
      <c r="B326" s="4">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INDEX(products!$A$1:$G$49,MATCH('Order-Worksheet'!$D326,products!$A$1:$A$49,0),MATCH('Order-Worksheet'!I$1,products!$A$1:$G$1,0))</f>
        <v>Exc</v>
      </c>
      <c r="J326" t="str">
        <f>INDEX(products!$A$1:$G$49,MATCH('Order-Worksheet'!$D326,products!$A$1:$A$49,0),MATCH('Order-Worksheet'!J$1,products!$A$1:$G$1,0))</f>
        <v>M</v>
      </c>
      <c r="K326" s="5">
        <f>INDEX(products!$A$1:$G$49,MATCH('Order-Worksheet'!$D326,products!$A$1:$A$49,0),MATCH('Order-Worksheet'!K$1,products!$A$1:$G$1,0))</f>
        <v>1</v>
      </c>
      <c r="L326" s="7">
        <f>INDEX(products!$A$1:$G$49,MATCH('Order-Worksheet'!$D326,products!$A$1:$A$49,0),MATCH('Order-Worksheet'!L$1,products!$A$1:$G$1,0))</f>
        <v>13.75</v>
      </c>
      <c r="M326" s="7">
        <f t="shared" si="15"/>
        <v>13.75</v>
      </c>
      <c r="N326" t="str">
        <f t="shared" si="16"/>
        <v>Excelsa</v>
      </c>
      <c r="O326" t="str">
        <f t="shared" si="17"/>
        <v>Medium</v>
      </c>
      <c r="P326" t="str">
        <f>VLOOKUP(Orders_Table[[#This Row],[Customer ID]],customers!$A$1:$I$1001,9,FALSE)</f>
        <v>No</v>
      </c>
    </row>
    <row r="327" spans="1:16" x14ac:dyDescent="0.25">
      <c r="A327" s="2" t="s">
        <v>2324</v>
      </c>
      <c r="B327" s="4">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INDEX(products!$A$1:$G$49,MATCH('Order-Worksheet'!$D327,products!$A$1:$A$49,0),MATCH('Order-Worksheet'!I$1,products!$A$1:$G$1,0))</f>
        <v>Ara</v>
      </c>
      <c r="J327" t="str">
        <f>INDEX(products!$A$1:$G$49,MATCH('Order-Worksheet'!$D327,products!$A$1:$A$49,0),MATCH('Order-Worksheet'!J$1,products!$A$1:$G$1,0))</f>
        <v>L</v>
      </c>
      <c r="K327" s="5">
        <f>INDEX(products!$A$1:$G$49,MATCH('Order-Worksheet'!$D327,products!$A$1:$A$49,0),MATCH('Order-Worksheet'!K$1,products!$A$1:$G$1,0))</f>
        <v>2.5</v>
      </c>
      <c r="L327" s="7">
        <f>INDEX(products!$A$1:$G$49,MATCH('Order-Worksheet'!$D327,products!$A$1:$A$49,0),MATCH('Order-Worksheet'!L$1,products!$A$1:$G$1,0))</f>
        <v>29.784999999999997</v>
      </c>
      <c r="M327" s="7">
        <f t="shared" si="15"/>
        <v>29.784999999999997</v>
      </c>
      <c r="N327" t="str">
        <f t="shared" si="16"/>
        <v>Arabica</v>
      </c>
      <c r="O327" t="str">
        <f t="shared" si="17"/>
        <v>Light</v>
      </c>
      <c r="P327" t="str">
        <f>VLOOKUP(Orders_Table[[#This Row],[Customer ID]],customers!$A$1:$I$1001,9,FALSE)</f>
        <v>Yes</v>
      </c>
    </row>
    <row r="328" spans="1:16" x14ac:dyDescent="0.25">
      <c r="A328" s="2" t="s">
        <v>2330</v>
      </c>
      <c r="B328" s="4">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INDEX(products!$A$1:$G$49,MATCH('Order-Worksheet'!$D328,products!$A$1:$A$49,0),MATCH('Order-Worksheet'!I$1,products!$A$1:$G$1,0))</f>
        <v>Rob</v>
      </c>
      <c r="J328" t="str">
        <f>INDEX(products!$A$1:$G$49,MATCH('Order-Worksheet'!$D328,products!$A$1:$A$49,0),MATCH('Order-Worksheet'!J$1,products!$A$1:$G$1,0))</f>
        <v>D</v>
      </c>
      <c r="K328" s="5">
        <f>INDEX(products!$A$1:$G$49,MATCH('Order-Worksheet'!$D328,products!$A$1:$A$49,0),MATCH('Order-Worksheet'!K$1,products!$A$1:$G$1,0))</f>
        <v>1</v>
      </c>
      <c r="L328" s="7">
        <f>INDEX(products!$A$1:$G$49,MATCH('Order-Worksheet'!$D328,products!$A$1:$A$49,0),MATCH('Order-Worksheet'!L$1,products!$A$1:$G$1,0))</f>
        <v>8.9499999999999993</v>
      </c>
      <c r="M328" s="7">
        <f t="shared" si="15"/>
        <v>44.75</v>
      </c>
      <c r="N328" t="str">
        <f t="shared" si="16"/>
        <v>Robusta</v>
      </c>
      <c r="O328" t="str">
        <f t="shared" si="17"/>
        <v>Dark</v>
      </c>
      <c r="P328" t="str">
        <f>VLOOKUP(Orders_Table[[#This Row],[Customer ID]],customers!$A$1:$I$1001,9,FALSE)</f>
        <v>No</v>
      </c>
    </row>
    <row r="329" spans="1:16" x14ac:dyDescent="0.25">
      <c r="A329" s="2" t="s">
        <v>2335</v>
      </c>
      <c r="B329" s="4">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INDEX(products!$A$1:$G$49,MATCH('Order-Worksheet'!$D329,products!$A$1:$A$49,0),MATCH('Order-Worksheet'!I$1,products!$A$1:$G$1,0))</f>
        <v>Rob</v>
      </c>
      <c r="J329" t="str">
        <f>INDEX(products!$A$1:$G$49,MATCH('Order-Worksheet'!$D329,products!$A$1:$A$49,0),MATCH('Order-Worksheet'!J$1,products!$A$1:$G$1,0))</f>
        <v>D</v>
      </c>
      <c r="K329" s="5">
        <f>INDEX(products!$A$1:$G$49,MATCH('Order-Worksheet'!$D329,products!$A$1:$A$49,0),MATCH('Order-Worksheet'!K$1,products!$A$1:$G$1,0))</f>
        <v>1</v>
      </c>
      <c r="L329" s="7">
        <f>INDEX(products!$A$1:$G$49,MATCH('Order-Worksheet'!$D329,products!$A$1:$A$49,0),MATCH('Order-Worksheet'!L$1,products!$A$1:$G$1,0))</f>
        <v>8.9499999999999993</v>
      </c>
      <c r="M329" s="7">
        <f t="shared" si="15"/>
        <v>44.75</v>
      </c>
      <c r="N329" t="str">
        <f t="shared" si="16"/>
        <v>Robusta</v>
      </c>
      <c r="O329" t="str">
        <f t="shared" si="17"/>
        <v>Dark</v>
      </c>
      <c r="P329" t="str">
        <f>VLOOKUP(Orders_Table[[#This Row],[Customer ID]],customers!$A$1:$I$1001,9,FALSE)</f>
        <v>Yes</v>
      </c>
    </row>
    <row r="330" spans="1:16" x14ac:dyDescent="0.25">
      <c r="A330" s="2" t="s">
        <v>2341</v>
      </c>
      <c r="B330" s="4">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INDEX(products!$A$1:$G$49,MATCH('Order-Worksheet'!$D330,products!$A$1:$A$49,0),MATCH('Order-Worksheet'!I$1,products!$A$1:$G$1,0))</f>
        <v>Lib</v>
      </c>
      <c r="J330" t="str">
        <f>INDEX(products!$A$1:$G$49,MATCH('Order-Worksheet'!$D330,products!$A$1:$A$49,0),MATCH('Order-Worksheet'!J$1,products!$A$1:$G$1,0))</f>
        <v>L</v>
      </c>
      <c r="K330" s="5">
        <f>INDEX(products!$A$1:$G$49,MATCH('Order-Worksheet'!$D330,products!$A$1:$A$49,0),MATCH('Order-Worksheet'!K$1,products!$A$1:$G$1,0))</f>
        <v>0.5</v>
      </c>
      <c r="L330" s="7">
        <f>INDEX(products!$A$1:$G$49,MATCH('Order-Worksheet'!$D330,products!$A$1:$A$49,0),MATCH('Order-Worksheet'!L$1,products!$A$1:$G$1,0))</f>
        <v>9.51</v>
      </c>
      <c r="M330" s="7">
        <f t="shared" si="15"/>
        <v>38.04</v>
      </c>
      <c r="N330" t="str">
        <f t="shared" si="16"/>
        <v>Liberica</v>
      </c>
      <c r="O330" t="str">
        <f t="shared" si="17"/>
        <v>Light</v>
      </c>
      <c r="P330" t="str">
        <f>VLOOKUP(Orders_Table[[#This Row],[Customer ID]],customers!$A$1:$I$1001,9,FALSE)</f>
        <v>Yes</v>
      </c>
    </row>
    <row r="331" spans="1:16" x14ac:dyDescent="0.25">
      <c r="A331" s="2" t="s">
        <v>2346</v>
      </c>
      <c r="B331" s="4">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INDEX(products!$A$1:$G$49,MATCH('Order-Worksheet'!$D331,products!$A$1:$A$49,0),MATCH('Order-Worksheet'!I$1,products!$A$1:$G$1,0))</f>
        <v>Rob</v>
      </c>
      <c r="J331" t="str">
        <f>INDEX(products!$A$1:$G$49,MATCH('Order-Worksheet'!$D331,products!$A$1:$A$49,0),MATCH('Order-Worksheet'!J$1,products!$A$1:$G$1,0))</f>
        <v>D</v>
      </c>
      <c r="K331" s="5">
        <f>INDEX(products!$A$1:$G$49,MATCH('Order-Worksheet'!$D331,products!$A$1:$A$49,0),MATCH('Order-Worksheet'!K$1,products!$A$1:$G$1,0))</f>
        <v>0.5</v>
      </c>
      <c r="L331" s="7">
        <f>INDEX(products!$A$1:$G$49,MATCH('Order-Worksheet'!$D331,products!$A$1:$A$49,0),MATCH('Order-Worksheet'!L$1,products!$A$1:$G$1,0))</f>
        <v>5.3699999999999992</v>
      </c>
      <c r="M331" s="7">
        <f t="shared" si="15"/>
        <v>21.479999999999997</v>
      </c>
      <c r="N331" t="str">
        <f t="shared" si="16"/>
        <v>Robusta</v>
      </c>
      <c r="O331" t="str">
        <f t="shared" si="17"/>
        <v>Dark</v>
      </c>
      <c r="P331" t="str">
        <f>VLOOKUP(Orders_Table[[#This Row],[Customer ID]],customers!$A$1:$I$1001,9,FALSE)</f>
        <v>Yes</v>
      </c>
    </row>
    <row r="332" spans="1:16" x14ac:dyDescent="0.25">
      <c r="A332" s="2" t="s">
        <v>2351</v>
      </c>
      <c r="B332" s="4">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INDEX(products!$A$1:$G$49,MATCH('Order-Worksheet'!$D332,products!$A$1:$A$49,0),MATCH('Order-Worksheet'!I$1,products!$A$1:$G$1,0))</f>
        <v>Rob</v>
      </c>
      <c r="J332" t="str">
        <f>INDEX(products!$A$1:$G$49,MATCH('Order-Worksheet'!$D332,products!$A$1:$A$49,0),MATCH('Order-Worksheet'!J$1,products!$A$1:$G$1,0))</f>
        <v>D</v>
      </c>
      <c r="K332" s="5">
        <f>INDEX(products!$A$1:$G$49,MATCH('Order-Worksheet'!$D332,products!$A$1:$A$49,0),MATCH('Order-Worksheet'!K$1,products!$A$1:$G$1,0))</f>
        <v>0.5</v>
      </c>
      <c r="L332" s="7">
        <f>INDEX(products!$A$1:$G$49,MATCH('Order-Worksheet'!$D332,products!$A$1:$A$49,0),MATCH('Order-Worksheet'!L$1,products!$A$1:$G$1,0))</f>
        <v>5.3699999999999992</v>
      </c>
      <c r="M332" s="7">
        <f t="shared" si="15"/>
        <v>16.11</v>
      </c>
      <c r="N332" t="str">
        <f t="shared" si="16"/>
        <v>Robusta</v>
      </c>
      <c r="O332" t="str">
        <f t="shared" si="17"/>
        <v>Dark</v>
      </c>
      <c r="P332" t="str">
        <f>VLOOKUP(Orders_Table[[#This Row],[Customer ID]],customers!$A$1:$I$1001,9,FALSE)</f>
        <v>No</v>
      </c>
    </row>
    <row r="333" spans="1:16" x14ac:dyDescent="0.25">
      <c r="A333" s="2" t="s">
        <v>2357</v>
      </c>
      <c r="B333" s="4">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INDEX(products!$A$1:$G$49,MATCH('Order-Worksheet'!$D333,products!$A$1:$A$49,0),MATCH('Order-Worksheet'!I$1,products!$A$1:$G$1,0))</f>
        <v>Rob</v>
      </c>
      <c r="J333" t="str">
        <f>INDEX(products!$A$1:$G$49,MATCH('Order-Worksheet'!$D333,products!$A$1:$A$49,0),MATCH('Order-Worksheet'!J$1,products!$A$1:$G$1,0))</f>
        <v>M</v>
      </c>
      <c r="K333" s="5">
        <f>INDEX(products!$A$1:$G$49,MATCH('Order-Worksheet'!$D333,products!$A$1:$A$49,0),MATCH('Order-Worksheet'!K$1,products!$A$1:$G$1,0))</f>
        <v>2.5</v>
      </c>
      <c r="L333" s="7">
        <f>INDEX(products!$A$1:$G$49,MATCH('Order-Worksheet'!$D333,products!$A$1:$A$49,0),MATCH('Order-Worksheet'!L$1,products!$A$1:$G$1,0))</f>
        <v>22.884999999999998</v>
      </c>
      <c r="M333" s="7">
        <f t="shared" si="15"/>
        <v>22.884999999999998</v>
      </c>
      <c r="N333" t="str">
        <f t="shared" si="16"/>
        <v>Robusta</v>
      </c>
      <c r="O333" t="str">
        <f t="shared" si="17"/>
        <v>Medium</v>
      </c>
      <c r="P333" t="str">
        <f>VLOOKUP(Orders_Table[[#This Row],[Customer ID]],customers!$A$1:$I$1001,9,FALSE)</f>
        <v>Yes</v>
      </c>
    </row>
    <row r="334" spans="1:16" x14ac:dyDescent="0.25">
      <c r="A334" s="2" t="s">
        <v>2363</v>
      </c>
      <c r="B334" s="4">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INDEX(products!$A$1:$G$49,MATCH('Order-Worksheet'!$D334,products!$A$1:$A$49,0),MATCH('Order-Worksheet'!I$1,products!$A$1:$G$1,0))</f>
        <v>Ara</v>
      </c>
      <c r="J334" t="str">
        <f>INDEX(products!$A$1:$G$49,MATCH('Order-Worksheet'!$D334,products!$A$1:$A$49,0),MATCH('Order-Worksheet'!J$1,products!$A$1:$G$1,0))</f>
        <v>D</v>
      </c>
      <c r="K334" s="5">
        <f>INDEX(products!$A$1:$G$49,MATCH('Order-Worksheet'!$D334,products!$A$1:$A$49,0),MATCH('Order-Worksheet'!K$1,products!$A$1:$G$1,0))</f>
        <v>0.5</v>
      </c>
      <c r="L334" s="7">
        <f>INDEX(products!$A$1:$G$49,MATCH('Order-Worksheet'!$D334,products!$A$1:$A$49,0),MATCH('Order-Worksheet'!L$1,products!$A$1:$G$1,0))</f>
        <v>5.97</v>
      </c>
      <c r="M334" s="7">
        <f t="shared" si="15"/>
        <v>17.91</v>
      </c>
      <c r="N334" t="str">
        <f t="shared" si="16"/>
        <v>Arabica</v>
      </c>
      <c r="O334" t="str">
        <f t="shared" si="17"/>
        <v>Dark</v>
      </c>
      <c r="P334" t="str">
        <f>VLOOKUP(Orders_Table[[#This Row],[Customer ID]],customers!$A$1:$I$1001,9,FALSE)</f>
        <v>Yes</v>
      </c>
    </row>
    <row r="335" spans="1:16" x14ac:dyDescent="0.25">
      <c r="A335" s="2" t="s">
        <v>2369</v>
      </c>
      <c r="B335" s="4">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INDEX(products!$A$1:$G$49,MATCH('Order-Worksheet'!$D335,products!$A$1:$A$49,0),MATCH('Order-Worksheet'!I$1,products!$A$1:$G$1,0))</f>
        <v>Rob</v>
      </c>
      <c r="J335" t="str">
        <f>INDEX(products!$A$1:$G$49,MATCH('Order-Worksheet'!$D335,products!$A$1:$A$49,0),MATCH('Order-Worksheet'!J$1,products!$A$1:$G$1,0))</f>
        <v>M</v>
      </c>
      <c r="K335" s="5">
        <f>INDEX(products!$A$1:$G$49,MATCH('Order-Worksheet'!$D335,products!$A$1:$A$49,0),MATCH('Order-Worksheet'!K$1,products!$A$1:$G$1,0))</f>
        <v>0.5</v>
      </c>
      <c r="L335" s="7">
        <f>INDEX(products!$A$1:$G$49,MATCH('Order-Worksheet'!$D335,products!$A$1:$A$49,0),MATCH('Order-Worksheet'!L$1,products!$A$1:$G$1,0))</f>
        <v>5.97</v>
      </c>
      <c r="M335" s="7">
        <f t="shared" si="15"/>
        <v>23.88</v>
      </c>
      <c r="N335" t="str">
        <f t="shared" si="16"/>
        <v>Robusta</v>
      </c>
      <c r="O335" t="str">
        <f t="shared" si="17"/>
        <v>Medium</v>
      </c>
      <c r="P335" t="str">
        <f>VLOOKUP(Orders_Table[[#This Row],[Customer ID]],customers!$A$1:$I$1001,9,FALSE)</f>
        <v>Yes</v>
      </c>
    </row>
    <row r="336" spans="1:16" x14ac:dyDescent="0.25">
      <c r="A336" s="2" t="s">
        <v>2375</v>
      </c>
      <c r="B336" s="4">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INDEX(products!$A$1:$G$49,MATCH('Order-Worksheet'!$D336,products!$A$1:$A$49,0),MATCH('Order-Worksheet'!I$1,products!$A$1:$G$1,0))</f>
        <v>Rob</v>
      </c>
      <c r="J336" t="str">
        <f>INDEX(products!$A$1:$G$49,MATCH('Order-Worksheet'!$D336,products!$A$1:$A$49,0),MATCH('Order-Worksheet'!J$1,products!$A$1:$G$1,0))</f>
        <v>L</v>
      </c>
      <c r="K336" s="5">
        <f>INDEX(products!$A$1:$G$49,MATCH('Order-Worksheet'!$D336,products!$A$1:$A$49,0),MATCH('Order-Worksheet'!K$1,products!$A$1:$G$1,0))</f>
        <v>1</v>
      </c>
      <c r="L336" s="7">
        <f>INDEX(products!$A$1:$G$49,MATCH('Order-Worksheet'!$D336,products!$A$1:$A$49,0),MATCH('Order-Worksheet'!L$1,products!$A$1:$G$1,0))</f>
        <v>11.95</v>
      </c>
      <c r="M336" s="7">
        <f t="shared" si="15"/>
        <v>59.75</v>
      </c>
      <c r="N336" t="str">
        <f t="shared" si="16"/>
        <v>Robusta</v>
      </c>
      <c r="O336" t="str">
        <f t="shared" si="17"/>
        <v>Light</v>
      </c>
      <c r="P336" t="str">
        <f>VLOOKUP(Orders_Table[[#This Row],[Customer ID]],customers!$A$1:$I$1001,9,FALSE)</f>
        <v>No</v>
      </c>
    </row>
    <row r="337" spans="1:16" x14ac:dyDescent="0.25">
      <c r="A337" s="2" t="s">
        <v>2379</v>
      </c>
      <c r="B337" s="4">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INDEX(products!$A$1:$G$49,MATCH('Order-Worksheet'!$D337,products!$A$1:$A$49,0),MATCH('Order-Worksheet'!I$1,products!$A$1:$G$1,0))</f>
        <v>Lib</v>
      </c>
      <c r="J337" t="str">
        <f>INDEX(products!$A$1:$G$49,MATCH('Order-Worksheet'!$D337,products!$A$1:$A$49,0),MATCH('Order-Worksheet'!J$1,products!$A$1:$G$1,0))</f>
        <v>L</v>
      </c>
      <c r="K337" s="5">
        <f>INDEX(products!$A$1:$G$49,MATCH('Order-Worksheet'!$D337,products!$A$1:$A$49,0),MATCH('Order-Worksheet'!K$1,products!$A$1:$G$1,0))</f>
        <v>0.2</v>
      </c>
      <c r="L337" s="7">
        <f>INDEX(products!$A$1:$G$49,MATCH('Order-Worksheet'!$D337,products!$A$1:$A$49,0),MATCH('Order-Worksheet'!L$1,products!$A$1:$G$1,0))</f>
        <v>4.7549999999999999</v>
      </c>
      <c r="M337" s="7">
        <f t="shared" si="15"/>
        <v>28.53</v>
      </c>
      <c r="N337" t="str">
        <f t="shared" si="16"/>
        <v>Liberica</v>
      </c>
      <c r="O337" t="str">
        <f t="shared" si="17"/>
        <v>Light</v>
      </c>
      <c r="P337" t="str">
        <f>VLOOKUP(Orders_Table[[#This Row],[Customer ID]],customers!$A$1:$I$1001,9,FALSE)</f>
        <v>Yes</v>
      </c>
    </row>
    <row r="338" spans="1:16" x14ac:dyDescent="0.25">
      <c r="A338" s="2" t="s">
        <v>2385</v>
      </c>
      <c r="B338" s="4">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INDEX(products!$A$1:$G$49,MATCH('Order-Worksheet'!$D338,products!$A$1:$A$49,0),MATCH('Order-Worksheet'!I$1,products!$A$1:$G$1,0))</f>
        <v>Ara</v>
      </c>
      <c r="J338" t="str">
        <f>INDEX(products!$A$1:$G$49,MATCH('Order-Worksheet'!$D338,products!$A$1:$A$49,0),MATCH('Order-Worksheet'!J$1,products!$A$1:$G$1,0))</f>
        <v>M</v>
      </c>
      <c r="K338" s="5">
        <f>INDEX(products!$A$1:$G$49,MATCH('Order-Worksheet'!$D338,products!$A$1:$A$49,0),MATCH('Order-Worksheet'!K$1,products!$A$1:$G$1,0))</f>
        <v>1</v>
      </c>
      <c r="L338" s="7">
        <f>INDEX(products!$A$1:$G$49,MATCH('Order-Worksheet'!$D338,products!$A$1:$A$49,0),MATCH('Order-Worksheet'!L$1,products!$A$1:$G$1,0))</f>
        <v>11.25</v>
      </c>
      <c r="M338" s="7">
        <f t="shared" si="15"/>
        <v>45</v>
      </c>
      <c r="N338" t="str">
        <f t="shared" si="16"/>
        <v>Arabica</v>
      </c>
      <c r="O338" t="str">
        <f t="shared" si="17"/>
        <v>Medium</v>
      </c>
      <c r="P338" t="str">
        <f>VLOOKUP(Orders_Table[[#This Row],[Customer ID]],customers!$A$1:$I$1001,9,FALSE)</f>
        <v>No</v>
      </c>
    </row>
    <row r="339" spans="1:16" x14ac:dyDescent="0.25">
      <c r="A339" s="2" t="s">
        <v>2391</v>
      </c>
      <c r="B339" s="4">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INDEX(products!$A$1:$G$49,MATCH('Order-Worksheet'!$D339,products!$A$1:$A$49,0),MATCH('Order-Worksheet'!I$1,products!$A$1:$G$1,0))</f>
        <v>Exc</v>
      </c>
      <c r="J339" t="str">
        <f>INDEX(products!$A$1:$G$49,MATCH('Order-Worksheet'!$D339,products!$A$1:$A$49,0),MATCH('Order-Worksheet'!J$1,products!$A$1:$G$1,0))</f>
        <v>D</v>
      </c>
      <c r="K339" s="5">
        <f>INDEX(products!$A$1:$G$49,MATCH('Order-Worksheet'!$D339,products!$A$1:$A$49,0),MATCH('Order-Worksheet'!K$1,products!$A$1:$G$1,0))</f>
        <v>2.5</v>
      </c>
      <c r="L339" s="7">
        <f>INDEX(products!$A$1:$G$49,MATCH('Order-Worksheet'!$D339,products!$A$1:$A$49,0),MATCH('Order-Worksheet'!L$1,products!$A$1:$G$1,0))</f>
        <v>27.945</v>
      </c>
      <c r="M339" s="7">
        <f t="shared" si="15"/>
        <v>55.89</v>
      </c>
      <c r="N339" t="str">
        <f t="shared" si="16"/>
        <v>Excelsa</v>
      </c>
      <c r="O339" t="str">
        <f t="shared" si="17"/>
        <v>Dark</v>
      </c>
      <c r="P339" t="str">
        <f>VLOOKUP(Orders_Table[[#This Row],[Customer ID]],customers!$A$1:$I$1001,9,FALSE)</f>
        <v>No</v>
      </c>
    </row>
    <row r="340" spans="1:16" x14ac:dyDescent="0.25">
      <c r="A340" s="2" t="s">
        <v>2396</v>
      </c>
      <c r="B340" s="4">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INDEX(products!$A$1:$G$49,MATCH('Order-Worksheet'!$D340,products!$A$1:$A$49,0),MATCH('Order-Worksheet'!I$1,products!$A$1:$G$1,0))</f>
        <v>Exc</v>
      </c>
      <c r="J340" t="str">
        <f>INDEX(products!$A$1:$G$49,MATCH('Order-Worksheet'!$D340,products!$A$1:$A$49,0),MATCH('Order-Worksheet'!J$1,products!$A$1:$G$1,0))</f>
        <v>L</v>
      </c>
      <c r="K340" s="5">
        <f>INDEX(products!$A$1:$G$49,MATCH('Order-Worksheet'!$D340,products!$A$1:$A$49,0),MATCH('Order-Worksheet'!K$1,products!$A$1:$G$1,0))</f>
        <v>1</v>
      </c>
      <c r="L340" s="7">
        <f>INDEX(products!$A$1:$G$49,MATCH('Order-Worksheet'!$D340,products!$A$1:$A$49,0),MATCH('Order-Worksheet'!L$1,products!$A$1:$G$1,0))</f>
        <v>14.85</v>
      </c>
      <c r="M340" s="7">
        <f t="shared" si="15"/>
        <v>59.4</v>
      </c>
      <c r="N340" t="str">
        <f t="shared" si="16"/>
        <v>Excelsa</v>
      </c>
      <c r="O340" t="str">
        <f t="shared" si="17"/>
        <v>Light</v>
      </c>
      <c r="P340" t="str">
        <f>VLOOKUP(Orders_Table[[#This Row],[Customer ID]],customers!$A$1:$I$1001,9,FALSE)</f>
        <v>No</v>
      </c>
    </row>
    <row r="341" spans="1:16" x14ac:dyDescent="0.25">
      <c r="A341" s="2" t="s">
        <v>2402</v>
      </c>
      <c r="B341" s="4">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INDEX(products!$A$1:$G$49,MATCH('Order-Worksheet'!$D341,products!$A$1:$A$49,0),MATCH('Order-Worksheet'!I$1,products!$A$1:$G$1,0))</f>
        <v>Exc</v>
      </c>
      <c r="J341" t="str">
        <f>INDEX(products!$A$1:$G$49,MATCH('Order-Worksheet'!$D341,products!$A$1:$A$49,0),MATCH('Order-Worksheet'!J$1,products!$A$1:$G$1,0))</f>
        <v>D</v>
      </c>
      <c r="K341" s="5">
        <f>INDEX(products!$A$1:$G$49,MATCH('Order-Worksheet'!$D341,products!$A$1:$A$49,0),MATCH('Order-Worksheet'!K$1,products!$A$1:$G$1,0))</f>
        <v>0.2</v>
      </c>
      <c r="L341" s="7">
        <f>INDEX(products!$A$1:$G$49,MATCH('Order-Worksheet'!$D341,products!$A$1:$A$49,0),MATCH('Order-Worksheet'!L$1,products!$A$1:$G$1,0))</f>
        <v>3.645</v>
      </c>
      <c r="M341" s="7">
        <f t="shared" si="15"/>
        <v>7.29</v>
      </c>
      <c r="N341" t="str">
        <f t="shared" si="16"/>
        <v>Excelsa</v>
      </c>
      <c r="O341" t="str">
        <f t="shared" si="17"/>
        <v>Dark</v>
      </c>
      <c r="P341" t="str">
        <f>VLOOKUP(Orders_Table[[#This Row],[Customer ID]],customers!$A$1:$I$1001,9,FALSE)</f>
        <v>Yes</v>
      </c>
    </row>
    <row r="342" spans="1:16" x14ac:dyDescent="0.25">
      <c r="A342" s="2" t="s">
        <v>2408</v>
      </c>
      <c r="B342" s="4">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INDEX(products!$A$1:$G$49,MATCH('Order-Worksheet'!$D342,products!$A$1:$A$49,0),MATCH('Order-Worksheet'!I$1,products!$A$1:$G$1,0))</f>
        <v>Exc</v>
      </c>
      <c r="J342" t="str">
        <f>INDEX(products!$A$1:$G$49,MATCH('Order-Worksheet'!$D342,products!$A$1:$A$49,0),MATCH('Order-Worksheet'!J$1,products!$A$1:$G$1,0))</f>
        <v>D</v>
      </c>
      <c r="K342" s="5">
        <f>INDEX(products!$A$1:$G$49,MATCH('Order-Worksheet'!$D342,products!$A$1:$A$49,0),MATCH('Order-Worksheet'!K$1,products!$A$1:$G$1,0))</f>
        <v>0.5</v>
      </c>
      <c r="L342" s="7">
        <f>INDEX(products!$A$1:$G$49,MATCH('Order-Worksheet'!$D342,products!$A$1:$A$49,0),MATCH('Order-Worksheet'!L$1,products!$A$1:$G$1,0))</f>
        <v>7.29</v>
      </c>
      <c r="M342" s="7">
        <f t="shared" si="15"/>
        <v>7.29</v>
      </c>
      <c r="N342" t="str">
        <f t="shared" si="16"/>
        <v>Excelsa</v>
      </c>
      <c r="O342" t="str">
        <f t="shared" si="17"/>
        <v>Dark</v>
      </c>
      <c r="P342" t="str">
        <f>VLOOKUP(Orders_Table[[#This Row],[Customer ID]],customers!$A$1:$I$1001,9,FALSE)</f>
        <v>Yes</v>
      </c>
    </row>
    <row r="343" spans="1:16" x14ac:dyDescent="0.25">
      <c r="A343" s="2" t="s">
        <v>2414</v>
      </c>
      <c r="B343" s="4">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INDEX(products!$A$1:$G$49,MATCH('Order-Worksheet'!$D343,products!$A$1:$A$49,0),MATCH('Order-Worksheet'!I$1,products!$A$1:$G$1,0))</f>
        <v>Exc</v>
      </c>
      <c r="J343" t="str">
        <f>INDEX(products!$A$1:$G$49,MATCH('Order-Worksheet'!$D343,products!$A$1:$A$49,0),MATCH('Order-Worksheet'!J$1,products!$A$1:$G$1,0))</f>
        <v>L</v>
      </c>
      <c r="K343" s="5">
        <f>INDEX(products!$A$1:$G$49,MATCH('Order-Worksheet'!$D343,products!$A$1:$A$49,0),MATCH('Order-Worksheet'!K$1,products!$A$1:$G$1,0))</f>
        <v>0.5</v>
      </c>
      <c r="L343" s="7">
        <f>INDEX(products!$A$1:$G$49,MATCH('Order-Worksheet'!$D343,products!$A$1:$A$49,0),MATCH('Order-Worksheet'!L$1,products!$A$1:$G$1,0))</f>
        <v>8.91</v>
      </c>
      <c r="M343" s="7">
        <f t="shared" si="15"/>
        <v>17.82</v>
      </c>
      <c r="N343" t="str">
        <f t="shared" si="16"/>
        <v>Excelsa</v>
      </c>
      <c r="O343" t="str">
        <f t="shared" si="17"/>
        <v>Light</v>
      </c>
      <c r="P343" t="str">
        <f>VLOOKUP(Orders_Table[[#This Row],[Customer ID]],customers!$A$1:$I$1001,9,FALSE)</f>
        <v>No</v>
      </c>
    </row>
    <row r="344" spans="1:16" x14ac:dyDescent="0.25">
      <c r="A344" s="2" t="s">
        <v>2414</v>
      </c>
      <c r="B344" s="4">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INDEX(products!$A$1:$G$49,MATCH('Order-Worksheet'!$D344,products!$A$1:$A$49,0),MATCH('Order-Worksheet'!I$1,products!$A$1:$G$1,0))</f>
        <v>Lib</v>
      </c>
      <c r="J344" t="str">
        <f>INDEX(products!$A$1:$G$49,MATCH('Order-Worksheet'!$D344,products!$A$1:$A$49,0),MATCH('Order-Worksheet'!J$1,products!$A$1:$G$1,0))</f>
        <v>D</v>
      </c>
      <c r="K344" s="5">
        <f>INDEX(products!$A$1:$G$49,MATCH('Order-Worksheet'!$D344,products!$A$1:$A$49,0),MATCH('Order-Worksheet'!K$1,products!$A$1:$G$1,0))</f>
        <v>0.5</v>
      </c>
      <c r="L344" s="7">
        <f>INDEX(products!$A$1:$G$49,MATCH('Order-Worksheet'!$D344,products!$A$1:$A$49,0),MATCH('Order-Worksheet'!L$1,products!$A$1:$G$1,0))</f>
        <v>7.77</v>
      </c>
      <c r="M344" s="7">
        <f t="shared" si="15"/>
        <v>38.849999999999994</v>
      </c>
      <c r="N344" t="str">
        <f t="shared" si="16"/>
        <v>Liberica</v>
      </c>
      <c r="O344" t="str">
        <f t="shared" si="17"/>
        <v>Dark</v>
      </c>
      <c r="P344" t="str">
        <f>VLOOKUP(Orders_Table[[#This Row],[Customer ID]],customers!$A$1:$I$1001,9,FALSE)</f>
        <v>No</v>
      </c>
    </row>
    <row r="345" spans="1:16" x14ac:dyDescent="0.25">
      <c r="A345" s="2" t="s">
        <v>2424</v>
      </c>
      <c r="B345" s="4">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INDEX(products!$A$1:$G$49,MATCH('Order-Worksheet'!$D345,products!$A$1:$A$49,0),MATCH('Order-Worksheet'!I$1,products!$A$1:$G$1,0))</f>
        <v>Rob</v>
      </c>
      <c r="J345" t="str">
        <f>INDEX(products!$A$1:$G$49,MATCH('Order-Worksheet'!$D345,products!$A$1:$A$49,0),MATCH('Order-Worksheet'!J$1,products!$A$1:$G$1,0))</f>
        <v>D</v>
      </c>
      <c r="K345" s="5">
        <f>INDEX(products!$A$1:$G$49,MATCH('Order-Worksheet'!$D345,products!$A$1:$A$49,0),MATCH('Order-Worksheet'!K$1,products!$A$1:$G$1,0))</f>
        <v>0.5</v>
      </c>
      <c r="L345" s="7">
        <f>INDEX(products!$A$1:$G$49,MATCH('Order-Worksheet'!$D345,products!$A$1:$A$49,0),MATCH('Order-Worksheet'!L$1,products!$A$1:$G$1,0))</f>
        <v>5.3699999999999992</v>
      </c>
      <c r="M345" s="7">
        <f t="shared" si="15"/>
        <v>32.22</v>
      </c>
      <c r="N345" t="str">
        <f t="shared" si="16"/>
        <v>Robusta</v>
      </c>
      <c r="O345" t="str">
        <f t="shared" si="17"/>
        <v>Dark</v>
      </c>
      <c r="P345" t="str">
        <f>VLOOKUP(Orders_Table[[#This Row],[Customer ID]],customers!$A$1:$I$1001,9,FALSE)</f>
        <v>No</v>
      </c>
    </row>
    <row r="346" spans="1:16" x14ac:dyDescent="0.25">
      <c r="A346" s="2" t="s">
        <v>2429</v>
      </c>
      <c r="B346" s="4">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INDEX(products!$A$1:$G$49,MATCH('Order-Worksheet'!$D346,products!$A$1:$A$49,0),MATCH('Order-Worksheet'!I$1,products!$A$1:$G$1,0))</f>
        <v>Rob</v>
      </c>
      <c r="J346" t="str">
        <f>INDEX(products!$A$1:$G$49,MATCH('Order-Worksheet'!$D346,products!$A$1:$A$49,0),MATCH('Order-Worksheet'!J$1,products!$A$1:$G$1,0))</f>
        <v>M</v>
      </c>
      <c r="K346" s="5">
        <f>INDEX(products!$A$1:$G$49,MATCH('Order-Worksheet'!$D346,products!$A$1:$A$49,0),MATCH('Order-Worksheet'!K$1,products!$A$1:$G$1,0))</f>
        <v>1</v>
      </c>
      <c r="L346" s="7">
        <f>INDEX(products!$A$1:$G$49,MATCH('Order-Worksheet'!$D346,products!$A$1:$A$49,0),MATCH('Order-Worksheet'!L$1,products!$A$1:$G$1,0))</f>
        <v>9.9499999999999993</v>
      </c>
      <c r="M346" s="7">
        <f t="shared" si="15"/>
        <v>19.899999999999999</v>
      </c>
      <c r="N346" t="str">
        <f t="shared" si="16"/>
        <v>Robusta</v>
      </c>
      <c r="O346" t="str">
        <f t="shared" si="17"/>
        <v>Medium</v>
      </c>
      <c r="P346" t="str">
        <f>VLOOKUP(Orders_Table[[#This Row],[Customer ID]],customers!$A$1:$I$1001,9,FALSE)</f>
        <v>Yes</v>
      </c>
    </row>
    <row r="347" spans="1:16" x14ac:dyDescent="0.25">
      <c r="A347" s="2" t="s">
        <v>2434</v>
      </c>
      <c r="B347" s="4">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INDEX(products!$A$1:$G$49,MATCH('Order-Worksheet'!$D347,products!$A$1:$A$49,0),MATCH('Order-Worksheet'!I$1,products!$A$1:$G$1,0))</f>
        <v>Rob</v>
      </c>
      <c r="J347" t="str">
        <f>INDEX(products!$A$1:$G$49,MATCH('Order-Worksheet'!$D347,products!$A$1:$A$49,0),MATCH('Order-Worksheet'!J$1,products!$A$1:$G$1,0))</f>
        <v>L</v>
      </c>
      <c r="K347" s="5">
        <f>INDEX(products!$A$1:$G$49,MATCH('Order-Worksheet'!$D347,products!$A$1:$A$49,0),MATCH('Order-Worksheet'!K$1,products!$A$1:$G$1,0))</f>
        <v>1</v>
      </c>
      <c r="L347" s="7">
        <f>INDEX(products!$A$1:$G$49,MATCH('Order-Worksheet'!$D347,products!$A$1:$A$49,0),MATCH('Order-Worksheet'!L$1,products!$A$1:$G$1,0))</f>
        <v>11.95</v>
      </c>
      <c r="M347" s="7">
        <f t="shared" si="15"/>
        <v>59.75</v>
      </c>
      <c r="N347" t="str">
        <f t="shared" si="16"/>
        <v>Robusta</v>
      </c>
      <c r="O347" t="str">
        <f t="shared" si="17"/>
        <v>Light</v>
      </c>
      <c r="P347" t="str">
        <f>VLOOKUP(Orders_Table[[#This Row],[Customer ID]],customers!$A$1:$I$1001,9,FALSE)</f>
        <v>No</v>
      </c>
    </row>
    <row r="348" spans="1:16" x14ac:dyDescent="0.25">
      <c r="A348" s="2" t="s">
        <v>2440</v>
      </c>
      <c r="B348" s="4">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INDEX(products!$A$1:$G$49,MATCH('Order-Worksheet'!$D348,products!$A$1:$A$49,0),MATCH('Order-Worksheet'!I$1,products!$A$1:$G$1,0))</f>
        <v>Ara</v>
      </c>
      <c r="J348" t="str">
        <f>INDEX(products!$A$1:$G$49,MATCH('Order-Worksheet'!$D348,products!$A$1:$A$49,0),MATCH('Order-Worksheet'!J$1,products!$A$1:$G$1,0))</f>
        <v>L</v>
      </c>
      <c r="K348" s="5">
        <f>INDEX(products!$A$1:$G$49,MATCH('Order-Worksheet'!$D348,products!$A$1:$A$49,0),MATCH('Order-Worksheet'!K$1,products!$A$1:$G$1,0))</f>
        <v>0.5</v>
      </c>
      <c r="L348" s="7">
        <f>INDEX(products!$A$1:$G$49,MATCH('Order-Worksheet'!$D348,products!$A$1:$A$49,0),MATCH('Order-Worksheet'!L$1,products!$A$1:$G$1,0))</f>
        <v>7.77</v>
      </c>
      <c r="M348" s="7">
        <f t="shared" si="15"/>
        <v>23.31</v>
      </c>
      <c r="N348" t="str">
        <f t="shared" si="16"/>
        <v>Arabica</v>
      </c>
      <c r="O348" t="str">
        <f t="shared" si="17"/>
        <v>Light</v>
      </c>
      <c r="P348" t="str">
        <f>VLOOKUP(Orders_Table[[#This Row],[Customer ID]],customers!$A$1:$I$1001,9,FALSE)</f>
        <v>Yes</v>
      </c>
    </row>
    <row r="349" spans="1:16" x14ac:dyDescent="0.25">
      <c r="A349" s="2" t="s">
        <v>2446</v>
      </c>
      <c r="B349" s="4">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INDEX(products!$A$1:$G$49,MATCH('Order-Worksheet'!$D349,products!$A$1:$A$49,0),MATCH('Order-Worksheet'!I$1,products!$A$1:$G$1,0))</f>
        <v>Lib</v>
      </c>
      <c r="J349" t="str">
        <f>INDEX(products!$A$1:$G$49,MATCH('Order-Worksheet'!$D349,products!$A$1:$A$49,0),MATCH('Order-Worksheet'!J$1,products!$A$1:$G$1,0))</f>
        <v>M</v>
      </c>
      <c r="K349" s="5">
        <f>INDEX(products!$A$1:$G$49,MATCH('Order-Worksheet'!$D349,products!$A$1:$A$49,0),MATCH('Order-Worksheet'!K$1,products!$A$1:$G$1,0))</f>
        <v>1</v>
      </c>
      <c r="L349" s="7">
        <f>INDEX(products!$A$1:$G$49,MATCH('Order-Worksheet'!$D349,products!$A$1:$A$49,0),MATCH('Order-Worksheet'!L$1,products!$A$1:$G$1,0))</f>
        <v>14.55</v>
      </c>
      <c r="M349" s="7">
        <f t="shared" si="15"/>
        <v>43.650000000000006</v>
      </c>
      <c r="N349" t="str">
        <f t="shared" si="16"/>
        <v>Liberica</v>
      </c>
      <c r="O349" t="str">
        <f t="shared" si="17"/>
        <v>Medium</v>
      </c>
      <c r="P349" t="str">
        <f>VLOOKUP(Orders_Table[[#This Row],[Customer ID]],customers!$A$1:$I$1001,9,FALSE)</f>
        <v>No</v>
      </c>
    </row>
    <row r="350" spans="1:16" x14ac:dyDescent="0.25">
      <c r="A350" s="2" t="s">
        <v>2452</v>
      </c>
      <c r="B350" s="4">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INDEX(products!$A$1:$G$49,MATCH('Order-Worksheet'!$D350,products!$A$1:$A$49,0),MATCH('Order-Worksheet'!I$1,products!$A$1:$G$1,0))</f>
        <v>Exc</v>
      </c>
      <c r="J350" t="str">
        <f>INDEX(products!$A$1:$G$49,MATCH('Order-Worksheet'!$D350,products!$A$1:$A$49,0),MATCH('Order-Worksheet'!J$1,products!$A$1:$G$1,0))</f>
        <v>L</v>
      </c>
      <c r="K350" s="5">
        <f>INDEX(products!$A$1:$G$49,MATCH('Order-Worksheet'!$D350,products!$A$1:$A$49,0),MATCH('Order-Worksheet'!K$1,products!$A$1:$G$1,0))</f>
        <v>2.5</v>
      </c>
      <c r="L350" s="7">
        <f>INDEX(products!$A$1:$G$49,MATCH('Order-Worksheet'!$D350,products!$A$1:$A$49,0),MATCH('Order-Worksheet'!L$1,products!$A$1:$G$1,0))</f>
        <v>34.154999999999994</v>
      </c>
      <c r="M350" s="7">
        <f t="shared" si="15"/>
        <v>204.92999999999995</v>
      </c>
      <c r="N350" t="str">
        <f t="shared" si="16"/>
        <v>Excelsa</v>
      </c>
      <c r="O350" t="str">
        <f t="shared" si="17"/>
        <v>Light</v>
      </c>
      <c r="P350" t="str">
        <f>VLOOKUP(Orders_Table[[#This Row],[Customer ID]],customers!$A$1:$I$1001,9,FALSE)</f>
        <v>No</v>
      </c>
    </row>
    <row r="351" spans="1:16" x14ac:dyDescent="0.25">
      <c r="A351" s="2" t="s">
        <v>2458</v>
      </c>
      <c r="B351" s="4">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INDEX(products!$A$1:$G$49,MATCH('Order-Worksheet'!$D351,products!$A$1:$A$49,0),MATCH('Order-Worksheet'!I$1,products!$A$1:$G$1,0))</f>
        <v>Rob</v>
      </c>
      <c r="J351" t="str">
        <f>INDEX(products!$A$1:$G$49,MATCH('Order-Worksheet'!$D351,products!$A$1:$A$49,0),MATCH('Order-Worksheet'!J$1,products!$A$1:$G$1,0))</f>
        <v>L</v>
      </c>
      <c r="K351" s="5">
        <f>INDEX(products!$A$1:$G$49,MATCH('Order-Worksheet'!$D351,products!$A$1:$A$49,0),MATCH('Order-Worksheet'!K$1,products!$A$1:$G$1,0))</f>
        <v>0.2</v>
      </c>
      <c r="L351" s="7">
        <f>INDEX(products!$A$1:$G$49,MATCH('Order-Worksheet'!$D351,products!$A$1:$A$49,0),MATCH('Order-Worksheet'!L$1,products!$A$1:$G$1,0))</f>
        <v>3.5849999999999995</v>
      </c>
      <c r="M351" s="7">
        <f t="shared" si="15"/>
        <v>14.339999999999998</v>
      </c>
      <c r="N351" t="str">
        <f t="shared" si="16"/>
        <v>Robusta</v>
      </c>
      <c r="O351" t="str">
        <f t="shared" si="17"/>
        <v>Light</v>
      </c>
      <c r="P351" t="str">
        <f>VLOOKUP(Orders_Table[[#This Row],[Customer ID]],customers!$A$1:$I$1001,9,FALSE)</f>
        <v>No</v>
      </c>
    </row>
    <row r="352" spans="1:16" x14ac:dyDescent="0.25">
      <c r="A352" s="2" t="s">
        <v>2464</v>
      </c>
      <c r="B352" s="4">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INDEX(products!$A$1:$G$49,MATCH('Order-Worksheet'!$D352,products!$A$1:$A$49,0),MATCH('Order-Worksheet'!I$1,products!$A$1:$G$1,0))</f>
        <v>Ara</v>
      </c>
      <c r="J352" t="str">
        <f>INDEX(products!$A$1:$G$49,MATCH('Order-Worksheet'!$D352,products!$A$1:$A$49,0),MATCH('Order-Worksheet'!J$1,products!$A$1:$G$1,0))</f>
        <v>D</v>
      </c>
      <c r="K352" s="5">
        <f>INDEX(products!$A$1:$G$49,MATCH('Order-Worksheet'!$D352,products!$A$1:$A$49,0),MATCH('Order-Worksheet'!K$1,products!$A$1:$G$1,0))</f>
        <v>0.5</v>
      </c>
      <c r="L352" s="7">
        <f>INDEX(products!$A$1:$G$49,MATCH('Order-Worksheet'!$D352,products!$A$1:$A$49,0),MATCH('Order-Worksheet'!L$1,products!$A$1:$G$1,0))</f>
        <v>5.97</v>
      </c>
      <c r="M352" s="7">
        <f t="shared" si="15"/>
        <v>23.88</v>
      </c>
      <c r="N352" t="str">
        <f t="shared" si="16"/>
        <v>Arabica</v>
      </c>
      <c r="O352" t="str">
        <f t="shared" si="17"/>
        <v>Dark</v>
      </c>
      <c r="P352" t="str">
        <f>VLOOKUP(Orders_Table[[#This Row],[Customer ID]],customers!$A$1:$I$1001,9,FALSE)</f>
        <v>No</v>
      </c>
    </row>
    <row r="353" spans="1:16" x14ac:dyDescent="0.25">
      <c r="A353" s="2" t="s">
        <v>2470</v>
      </c>
      <c r="B353" s="4">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INDEX(products!$A$1:$G$49,MATCH('Order-Worksheet'!$D353,products!$A$1:$A$49,0),MATCH('Order-Worksheet'!I$1,products!$A$1:$G$1,0))</f>
        <v>Ara</v>
      </c>
      <c r="J353" t="str">
        <f>INDEX(products!$A$1:$G$49,MATCH('Order-Worksheet'!$D353,products!$A$1:$A$49,0),MATCH('Order-Worksheet'!J$1,products!$A$1:$G$1,0))</f>
        <v>M</v>
      </c>
      <c r="K353" s="5">
        <f>INDEX(products!$A$1:$G$49,MATCH('Order-Worksheet'!$D353,products!$A$1:$A$49,0),MATCH('Order-Worksheet'!K$1,products!$A$1:$G$1,0))</f>
        <v>1</v>
      </c>
      <c r="L353" s="7">
        <f>INDEX(products!$A$1:$G$49,MATCH('Order-Worksheet'!$D353,products!$A$1:$A$49,0),MATCH('Order-Worksheet'!L$1,products!$A$1:$G$1,0))</f>
        <v>11.25</v>
      </c>
      <c r="M353" s="7">
        <f t="shared" si="15"/>
        <v>22.5</v>
      </c>
      <c r="N353" t="str">
        <f t="shared" si="16"/>
        <v>Arabica</v>
      </c>
      <c r="O353" t="str">
        <f t="shared" si="17"/>
        <v>Medium</v>
      </c>
      <c r="P353" t="str">
        <f>VLOOKUP(Orders_Table[[#This Row],[Customer ID]],customers!$A$1:$I$1001,9,FALSE)</f>
        <v>No</v>
      </c>
    </row>
    <row r="354" spans="1:16" x14ac:dyDescent="0.25">
      <c r="A354" s="2" t="s">
        <v>2476</v>
      </c>
      <c r="B354" s="4">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INDEX(products!$A$1:$G$49,MATCH('Order-Worksheet'!$D354,products!$A$1:$A$49,0),MATCH('Order-Worksheet'!I$1,products!$A$1:$G$1,0))</f>
        <v>Exc</v>
      </c>
      <c r="J354" t="str">
        <f>INDEX(products!$A$1:$G$49,MATCH('Order-Worksheet'!$D354,products!$A$1:$A$49,0),MATCH('Order-Worksheet'!J$1,products!$A$1:$G$1,0))</f>
        <v>D</v>
      </c>
      <c r="K354" s="5">
        <f>INDEX(products!$A$1:$G$49,MATCH('Order-Worksheet'!$D354,products!$A$1:$A$49,0),MATCH('Order-Worksheet'!K$1,products!$A$1:$G$1,0))</f>
        <v>0.5</v>
      </c>
      <c r="L354" s="7">
        <f>INDEX(products!$A$1:$G$49,MATCH('Order-Worksheet'!$D354,products!$A$1:$A$49,0),MATCH('Order-Worksheet'!L$1,products!$A$1:$G$1,0))</f>
        <v>7.29</v>
      </c>
      <c r="M354" s="7">
        <f t="shared" si="15"/>
        <v>36.450000000000003</v>
      </c>
      <c r="N354" t="str">
        <f t="shared" si="16"/>
        <v>Excelsa</v>
      </c>
      <c r="O354" t="str">
        <f t="shared" si="17"/>
        <v>Dark</v>
      </c>
      <c r="P354" t="str">
        <f>VLOOKUP(Orders_Table[[#This Row],[Customer ID]],customers!$A$1:$I$1001,9,FALSE)</f>
        <v>No</v>
      </c>
    </row>
    <row r="355" spans="1:16" x14ac:dyDescent="0.25">
      <c r="A355" s="2" t="s">
        <v>2482</v>
      </c>
      <c r="B355" s="4">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INDEX(products!$A$1:$G$49,MATCH('Order-Worksheet'!$D355,products!$A$1:$A$49,0),MATCH('Order-Worksheet'!I$1,products!$A$1:$G$1,0))</f>
        <v>Ara</v>
      </c>
      <c r="J355" t="str">
        <f>INDEX(products!$A$1:$G$49,MATCH('Order-Worksheet'!$D355,products!$A$1:$A$49,0),MATCH('Order-Worksheet'!J$1,products!$A$1:$G$1,0))</f>
        <v>M</v>
      </c>
      <c r="K355" s="5">
        <f>INDEX(products!$A$1:$G$49,MATCH('Order-Worksheet'!$D355,products!$A$1:$A$49,0),MATCH('Order-Worksheet'!K$1,products!$A$1:$G$1,0))</f>
        <v>0.5</v>
      </c>
      <c r="L355" s="7">
        <f>INDEX(products!$A$1:$G$49,MATCH('Order-Worksheet'!$D355,products!$A$1:$A$49,0),MATCH('Order-Worksheet'!L$1,products!$A$1:$G$1,0))</f>
        <v>6.75</v>
      </c>
      <c r="M355" s="7">
        <f t="shared" si="15"/>
        <v>27</v>
      </c>
      <c r="N355" t="str">
        <f t="shared" si="16"/>
        <v>Arabica</v>
      </c>
      <c r="O355" t="str">
        <f t="shared" si="17"/>
        <v>Medium</v>
      </c>
      <c r="P355" t="str">
        <f>VLOOKUP(Orders_Table[[#This Row],[Customer ID]],customers!$A$1:$I$1001,9,FALSE)</f>
        <v>Yes</v>
      </c>
    </row>
    <row r="356" spans="1:16" x14ac:dyDescent="0.25">
      <c r="A356" s="2" t="s">
        <v>2487</v>
      </c>
      <c r="B356" s="4">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INDEX(products!$A$1:$G$49,MATCH('Order-Worksheet'!$D356,products!$A$1:$A$49,0),MATCH('Order-Worksheet'!I$1,products!$A$1:$G$1,0))</f>
        <v>Ara</v>
      </c>
      <c r="J356" t="str">
        <f>INDEX(products!$A$1:$G$49,MATCH('Order-Worksheet'!$D356,products!$A$1:$A$49,0),MATCH('Order-Worksheet'!J$1,products!$A$1:$G$1,0))</f>
        <v>M</v>
      </c>
      <c r="K356" s="5">
        <f>INDEX(products!$A$1:$G$49,MATCH('Order-Worksheet'!$D356,products!$A$1:$A$49,0),MATCH('Order-Worksheet'!K$1,products!$A$1:$G$1,0))</f>
        <v>2.5</v>
      </c>
      <c r="L356" s="7">
        <f>INDEX(products!$A$1:$G$49,MATCH('Order-Worksheet'!$D356,products!$A$1:$A$49,0),MATCH('Order-Worksheet'!L$1,products!$A$1:$G$1,0))</f>
        <v>25.874999999999996</v>
      </c>
      <c r="M356" s="7">
        <f t="shared" si="15"/>
        <v>155.24999999999997</v>
      </c>
      <c r="N356" t="str">
        <f t="shared" si="16"/>
        <v>Arabica</v>
      </c>
      <c r="O356" t="str">
        <f t="shared" si="17"/>
        <v>Medium</v>
      </c>
      <c r="P356" t="str">
        <f>VLOOKUP(Orders_Table[[#This Row],[Customer ID]],customers!$A$1:$I$1001,9,FALSE)</f>
        <v>No</v>
      </c>
    </row>
    <row r="357" spans="1:16" x14ac:dyDescent="0.25">
      <c r="A357" s="2" t="s">
        <v>2492</v>
      </c>
      <c r="B357" s="4">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INDEX(products!$A$1:$G$49,MATCH('Order-Worksheet'!$D357,products!$A$1:$A$49,0),MATCH('Order-Worksheet'!I$1,products!$A$1:$G$1,0))</f>
        <v>Ara</v>
      </c>
      <c r="J357" t="str">
        <f>INDEX(products!$A$1:$G$49,MATCH('Order-Worksheet'!$D357,products!$A$1:$A$49,0),MATCH('Order-Worksheet'!J$1,products!$A$1:$G$1,0))</f>
        <v>D</v>
      </c>
      <c r="K357" s="5">
        <f>INDEX(products!$A$1:$G$49,MATCH('Order-Worksheet'!$D357,products!$A$1:$A$49,0),MATCH('Order-Worksheet'!K$1,products!$A$1:$G$1,0))</f>
        <v>2.5</v>
      </c>
      <c r="L357" s="7">
        <f>INDEX(products!$A$1:$G$49,MATCH('Order-Worksheet'!$D357,products!$A$1:$A$49,0),MATCH('Order-Worksheet'!L$1,products!$A$1:$G$1,0))</f>
        <v>22.884999999999998</v>
      </c>
      <c r="M357" s="7">
        <f t="shared" si="15"/>
        <v>114.42499999999998</v>
      </c>
      <c r="N357" t="str">
        <f t="shared" si="16"/>
        <v>Arabica</v>
      </c>
      <c r="O357" t="str">
        <f t="shared" si="17"/>
        <v>Dark</v>
      </c>
      <c r="P357" t="str">
        <f>VLOOKUP(Orders_Table[[#This Row],[Customer ID]],customers!$A$1:$I$1001,9,FALSE)</f>
        <v>Yes</v>
      </c>
    </row>
    <row r="358" spans="1:16" x14ac:dyDescent="0.25">
      <c r="A358" s="2" t="s">
        <v>2498</v>
      </c>
      <c r="B358" s="4">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INDEX(products!$A$1:$G$49,MATCH('Order-Worksheet'!$D358,products!$A$1:$A$49,0),MATCH('Order-Worksheet'!I$1,products!$A$1:$G$1,0))</f>
        <v>Lib</v>
      </c>
      <c r="J358" t="str">
        <f>INDEX(products!$A$1:$G$49,MATCH('Order-Worksheet'!$D358,products!$A$1:$A$49,0),MATCH('Order-Worksheet'!J$1,products!$A$1:$G$1,0))</f>
        <v>D</v>
      </c>
      <c r="K358" s="5">
        <f>INDEX(products!$A$1:$G$49,MATCH('Order-Worksheet'!$D358,products!$A$1:$A$49,0),MATCH('Order-Worksheet'!K$1,products!$A$1:$G$1,0))</f>
        <v>1</v>
      </c>
      <c r="L358" s="7">
        <f>INDEX(products!$A$1:$G$49,MATCH('Order-Worksheet'!$D358,products!$A$1:$A$49,0),MATCH('Order-Worksheet'!L$1,products!$A$1:$G$1,0))</f>
        <v>12.95</v>
      </c>
      <c r="M358" s="7">
        <f t="shared" si="15"/>
        <v>51.8</v>
      </c>
      <c r="N358" t="str">
        <f t="shared" si="16"/>
        <v>Liberica</v>
      </c>
      <c r="O358" t="str">
        <f t="shared" si="17"/>
        <v>Dark</v>
      </c>
      <c r="P358" t="str">
        <f>VLOOKUP(Orders_Table[[#This Row],[Customer ID]],customers!$A$1:$I$1001,9,FALSE)</f>
        <v>Yes</v>
      </c>
    </row>
    <row r="359" spans="1:16" x14ac:dyDescent="0.25">
      <c r="A359" s="2" t="s">
        <v>2504</v>
      </c>
      <c r="B359" s="4">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INDEX(products!$A$1:$G$49,MATCH('Order-Worksheet'!$D359,products!$A$1:$A$49,0),MATCH('Order-Worksheet'!I$1,products!$A$1:$G$1,0))</f>
        <v>Ara</v>
      </c>
      <c r="J359" t="str">
        <f>INDEX(products!$A$1:$G$49,MATCH('Order-Worksheet'!$D359,products!$A$1:$A$49,0),MATCH('Order-Worksheet'!J$1,products!$A$1:$G$1,0))</f>
        <v>M</v>
      </c>
      <c r="K359" s="5">
        <f>INDEX(products!$A$1:$G$49,MATCH('Order-Worksheet'!$D359,products!$A$1:$A$49,0),MATCH('Order-Worksheet'!K$1,products!$A$1:$G$1,0))</f>
        <v>2.5</v>
      </c>
      <c r="L359" s="7">
        <f>INDEX(products!$A$1:$G$49,MATCH('Order-Worksheet'!$D359,products!$A$1:$A$49,0),MATCH('Order-Worksheet'!L$1,products!$A$1:$G$1,0))</f>
        <v>25.874999999999996</v>
      </c>
      <c r="M359" s="7">
        <f t="shared" si="15"/>
        <v>155.24999999999997</v>
      </c>
      <c r="N359" t="str">
        <f t="shared" si="16"/>
        <v>Arabica</v>
      </c>
      <c r="O359" t="str">
        <f t="shared" si="17"/>
        <v>Medium</v>
      </c>
      <c r="P359" t="str">
        <f>VLOOKUP(Orders_Table[[#This Row],[Customer ID]],customers!$A$1:$I$1001,9,FALSE)</f>
        <v>No</v>
      </c>
    </row>
    <row r="360" spans="1:16" x14ac:dyDescent="0.25">
      <c r="A360" s="2" t="s">
        <v>2509</v>
      </c>
      <c r="B360" s="4">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INDEX(products!$A$1:$G$49,MATCH('Order-Worksheet'!$D360,products!$A$1:$A$49,0),MATCH('Order-Worksheet'!I$1,products!$A$1:$G$1,0))</f>
        <v>Ara</v>
      </c>
      <c r="J360" t="str">
        <f>INDEX(products!$A$1:$G$49,MATCH('Order-Worksheet'!$D360,products!$A$1:$A$49,0),MATCH('Order-Worksheet'!J$1,products!$A$1:$G$1,0))</f>
        <v>L</v>
      </c>
      <c r="K360" s="5">
        <f>INDEX(products!$A$1:$G$49,MATCH('Order-Worksheet'!$D360,products!$A$1:$A$49,0),MATCH('Order-Worksheet'!K$1,products!$A$1:$G$1,0))</f>
        <v>2.5</v>
      </c>
      <c r="L360" s="7">
        <f>INDEX(products!$A$1:$G$49,MATCH('Order-Worksheet'!$D360,products!$A$1:$A$49,0),MATCH('Order-Worksheet'!L$1,products!$A$1:$G$1,0))</f>
        <v>29.784999999999997</v>
      </c>
      <c r="M360" s="7">
        <f t="shared" si="15"/>
        <v>29.784999999999997</v>
      </c>
      <c r="N360" t="str">
        <f t="shared" si="16"/>
        <v>Arabica</v>
      </c>
      <c r="O360" t="str">
        <f t="shared" si="17"/>
        <v>Light</v>
      </c>
      <c r="P360" t="str">
        <f>VLOOKUP(Orders_Table[[#This Row],[Customer ID]],customers!$A$1:$I$1001,9,FALSE)</f>
        <v>No</v>
      </c>
    </row>
    <row r="361" spans="1:16" x14ac:dyDescent="0.25">
      <c r="A361" s="2" t="s">
        <v>2515</v>
      </c>
      <c r="B361" s="4">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INDEX(products!$A$1:$G$49,MATCH('Order-Worksheet'!$D361,products!$A$1:$A$49,0),MATCH('Order-Worksheet'!I$1,products!$A$1:$G$1,0))</f>
        <v>Rob</v>
      </c>
      <c r="J361" t="str">
        <f>INDEX(products!$A$1:$G$49,MATCH('Order-Worksheet'!$D361,products!$A$1:$A$49,0),MATCH('Order-Worksheet'!J$1,products!$A$1:$G$1,0))</f>
        <v>L</v>
      </c>
      <c r="K361" s="5">
        <f>INDEX(products!$A$1:$G$49,MATCH('Order-Worksheet'!$D361,products!$A$1:$A$49,0),MATCH('Order-Worksheet'!K$1,products!$A$1:$G$1,0))</f>
        <v>0.2</v>
      </c>
      <c r="L361" s="7">
        <f>INDEX(products!$A$1:$G$49,MATCH('Order-Worksheet'!$D361,products!$A$1:$A$49,0),MATCH('Order-Worksheet'!L$1,products!$A$1:$G$1,0))</f>
        <v>3.5849999999999995</v>
      </c>
      <c r="M361" s="7">
        <f t="shared" si="15"/>
        <v>21.509999999999998</v>
      </c>
      <c r="N361" t="str">
        <f t="shared" si="16"/>
        <v>Robusta</v>
      </c>
      <c r="O361" t="str">
        <f t="shared" si="17"/>
        <v>Light</v>
      </c>
      <c r="P361" t="str">
        <f>VLOOKUP(Orders_Table[[#This Row],[Customer ID]],customers!$A$1:$I$1001,9,FALSE)</f>
        <v>No</v>
      </c>
    </row>
    <row r="362" spans="1:16" x14ac:dyDescent="0.25">
      <c r="A362" s="2" t="s">
        <v>2521</v>
      </c>
      <c r="B362" s="4">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INDEX(products!$A$1:$G$49,MATCH('Order-Worksheet'!$D362,products!$A$1:$A$49,0),MATCH('Order-Worksheet'!I$1,products!$A$1:$G$1,0))</f>
        <v>Rob</v>
      </c>
      <c r="J362" t="str">
        <f>INDEX(products!$A$1:$G$49,MATCH('Order-Worksheet'!$D362,products!$A$1:$A$49,0),MATCH('Order-Worksheet'!J$1,products!$A$1:$G$1,0))</f>
        <v>D</v>
      </c>
      <c r="K362" s="5">
        <f>INDEX(products!$A$1:$G$49,MATCH('Order-Worksheet'!$D362,products!$A$1:$A$49,0),MATCH('Order-Worksheet'!K$1,products!$A$1:$G$1,0))</f>
        <v>2.5</v>
      </c>
      <c r="L362" s="7">
        <f>INDEX(products!$A$1:$G$49,MATCH('Order-Worksheet'!$D362,products!$A$1:$A$49,0),MATCH('Order-Worksheet'!L$1,products!$A$1:$G$1,0))</f>
        <v>20.584999999999997</v>
      </c>
      <c r="M362" s="7">
        <f t="shared" si="15"/>
        <v>41.169999999999995</v>
      </c>
      <c r="N362" t="str">
        <f t="shared" si="16"/>
        <v>Robusta</v>
      </c>
      <c r="O362" t="str">
        <f t="shared" si="17"/>
        <v>Dark</v>
      </c>
      <c r="P362" t="str">
        <f>VLOOKUP(Orders_Table[[#This Row],[Customer ID]],customers!$A$1:$I$1001,9,FALSE)</f>
        <v>No</v>
      </c>
    </row>
    <row r="363" spans="1:16" x14ac:dyDescent="0.25">
      <c r="A363" s="2" t="s">
        <v>2521</v>
      </c>
      <c r="B363" s="4">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INDEX(products!$A$1:$G$49,MATCH('Order-Worksheet'!$D363,products!$A$1:$A$49,0),MATCH('Order-Worksheet'!I$1,products!$A$1:$G$1,0))</f>
        <v>Rob</v>
      </c>
      <c r="J363" t="str">
        <f>INDEX(products!$A$1:$G$49,MATCH('Order-Worksheet'!$D363,products!$A$1:$A$49,0),MATCH('Order-Worksheet'!J$1,products!$A$1:$G$1,0))</f>
        <v>M</v>
      </c>
      <c r="K363" s="5">
        <f>INDEX(products!$A$1:$G$49,MATCH('Order-Worksheet'!$D363,products!$A$1:$A$49,0),MATCH('Order-Worksheet'!K$1,products!$A$1:$G$1,0))</f>
        <v>0.5</v>
      </c>
      <c r="L363" s="7">
        <f>INDEX(products!$A$1:$G$49,MATCH('Order-Worksheet'!$D363,products!$A$1:$A$49,0),MATCH('Order-Worksheet'!L$1,products!$A$1:$G$1,0))</f>
        <v>5.97</v>
      </c>
      <c r="M363" s="7">
        <f t="shared" si="15"/>
        <v>5.97</v>
      </c>
      <c r="N363" t="str">
        <f t="shared" si="16"/>
        <v>Robusta</v>
      </c>
      <c r="O363" t="str">
        <f t="shared" si="17"/>
        <v>Medium</v>
      </c>
      <c r="P363" t="str">
        <f>VLOOKUP(Orders_Table[[#This Row],[Customer ID]],customers!$A$1:$I$1001,9,FALSE)</f>
        <v>No</v>
      </c>
    </row>
    <row r="364" spans="1:16" x14ac:dyDescent="0.25">
      <c r="A364" s="2" t="s">
        <v>2532</v>
      </c>
      <c r="B364" s="4">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INDEX(products!$A$1:$G$49,MATCH('Order-Worksheet'!$D364,products!$A$1:$A$49,0),MATCH('Order-Worksheet'!I$1,products!$A$1:$G$1,0))</f>
        <v>Exc</v>
      </c>
      <c r="J364" t="str">
        <f>INDEX(products!$A$1:$G$49,MATCH('Order-Worksheet'!$D364,products!$A$1:$A$49,0),MATCH('Order-Worksheet'!J$1,products!$A$1:$G$1,0))</f>
        <v>L</v>
      </c>
      <c r="K364" s="5">
        <f>INDEX(products!$A$1:$G$49,MATCH('Order-Worksheet'!$D364,products!$A$1:$A$49,0),MATCH('Order-Worksheet'!K$1,products!$A$1:$G$1,0))</f>
        <v>1</v>
      </c>
      <c r="L364" s="7">
        <f>INDEX(products!$A$1:$G$49,MATCH('Order-Worksheet'!$D364,products!$A$1:$A$49,0),MATCH('Order-Worksheet'!L$1,products!$A$1:$G$1,0))</f>
        <v>14.85</v>
      </c>
      <c r="M364" s="7">
        <f t="shared" si="15"/>
        <v>74.25</v>
      </c>
      <c r="N364" t="str">
        <f t="shared" si="16"/>
        <v>Excelsa</v>
      </c>
      <c r="O364" t="str">
        <f t="shared" si="17"/>
        <v>Light</v>
      </c>
      <c r="P364" t="str">
        <f>VLOOKUP(Orders_Table[[#This Row],[Customer ID]],customers!$A$1:$I$1001,9,FALSE)</f>
        <v>Yes</v>
      </c>
    </row>
    <row r="365" spans="1:16" x14ac:dyDescent="0.25">
      <c r="A365" s="2" t="s">
        <v>2538</v>
      </c>
      <c r="B365" s="4">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INDEX(products!$A$1:$G$49,MATCH('Order-Worksheet'!$D365,products!$A$1:$A$49,0),MATCH('Order-Worksheet'!I$1,products!$A$1:$G$1,0))</f>
        <v>Lib</v>
      </c>
      <c r="J365" t="str">
        <f>INDEX(products!$A$1:$G$49,MATCH('Order-Worksheet'!$D365,products!$A$1:$A$49,0),MATCH('Order-Worksheet'!J$1,products!$A$1:$G$1,0))</f>
        <v>M</v>
      </c>
      <c r="K365" s="5">
        <f>INDEX(products!$A$1:$G$49,MATCH('Order-Worksheet'!$D365,products!$A$1:$A$49,0),MATCH('Order-Worksheet'!K$1,products!$A$1:$G$1,0))</f>
        <v>1</v>
      </c>
      <c r="L365" s="7">
        <f>INDEX(products!$A$1:$G$49,MATCH('Order-Worksheet'!$D365,products!$A$1:$A$49,0),MATCH('Order-Worksheet'!L$1,products!$A$1:$G$1,0))</f>
        <v>14.55</v>
      </c>
      <c r="M365" s="7">
        <f t="shared" si="15"/>
        <v>87.300000000000011</v>
      </c>
      <c r="N365" t="str">
        <f t="shared" si="16"/>
        <v>Liberica</v>
      </c>
      <c r="O365" t="str">
        <f t="shared" si="17"/>
        <v>Medium</v>
      </c>
      <c r="P365" t="str">
        <f>VLOOKUP(Orders_Table[[#This Row],[Customer ID]],customers!$A$1:$I$1001,9,FALSE)</f>
        <v>No</v>
      </c>
    </row>
    <row r="366" spans="1:16" x14ac:dyDescent="0.25">
      <c r="A366" s="2" t="s">
        <v>2543</v>
      </c>
      <c r="B366" s="4">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INDEX(products!$A$1:$G$49,MATCH('Order-Worksheet'!$D366,products!$A$1:$A$49,0),MATCH('Order-Worksheet'!I$1,products!$A$1:$G$1,0))</f>
        <v>Exc</v>
      </c>
      <c r="J366" t="str">
        <f>INDEX(products!$A$1:$G$49,MATCH('Order-Worksheet'!$D366,products!$A$1:$A$49,0),MATCH('Order-Worksheet'!J$1,products!$A$1:$G$1,0))</f>
        <v>D</v>
      </c>
      <c r="K366" s="5">
        <f>INDEX(products!$A$1:$G$49,MATCH('Order-Worksheet'!$D366,products!$A$1:$A$49,0),MATCH('Order-Worksheet'!K$1,products!$A$1:$G$1,0))</f>
        <v>1</v>
      </c>
      <c r="L366" s="7">
        <f>INDEX(products!$A$1:$G$49,MATCH('Order-Worksheet'!$D366,products!$A$1:$A$49,0),MATCH('Order-Worksheet'!L$1,products!$A$1:$G$1,0))</f>
        <v>12.15</v>
      </c>
      <c r="M366" s="7">
        <f t="shared" si="15"/>
        <v>72.900000000000006</v>
      </c>
      <c r="N366" t="str">
        <f t="shared" si="16"/>
        <v>Excelsa</v>
      </c>
      <c r="O366" t="str">
        <f t="shared" si="17"/>
        <v>Dark</v>
      </c>
      <c r="P366" t="str">
        <f>VLOOKUP(Orders_Table[[#This Row],[Customer ID]],customers!$A$1:$I$1001,9,FALSE)</f>
        <v>Yes</v>
      </c>
    </row>
    <row r="367" spans="1:16" x14ac:dyDescent="0.25">
      <c r="A367" s="2" t="s">
        <v>2549</v>
      </c>
      <c r="B367" s="4">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INDEX(products!$A$1:$G$49,MATCH('Order-Worksheet'!$D367,products!$A$1:$A$49,0),MATCH('Order-Worksheet'!I$1,products!$A$1:$G$1,0))</f>
        <v>Lib</v>
      </c>
      <c r="J367" t="str">
        <f>INDEX(products!$A$1:$G$49,MATCH('Order-Worksheet'!$D367,products!$A$1:$A$49,0),MATCH('Order-Worksheet'!J$1,products!$A$1:$G$1,0))</f>
        <v>D</v>
      </c>
      <c r="K367" s="5">
        <f>INDEX(products!$A$1:$G$49,MATCH('Order-Worksheet'!$D367,products!$A$1:$A$49,0),MATCH('Order-Worksheet'!K$1,products!$A$1:$G$1,0))</f>
        <v>0.5</v>
      </c>
      <c r="L367" s="7">
        <f>INDEX(products!$A$1:$G$49,MATCH('Order-Worksheet'!$D367,products!$A$1:$A$49,0),MATCH('Order-Worksheet'!L$1,products!$A$1:$G$1,0))</f>
        <v>7.77</v>
      </c>
      <c r="M367" s="7">
        <f t="shared" si="15"/>
        <v>7.77</v>
      </c>
      <c r="N367" t="str">
        <f t="shared" si="16"/>
        <v>Liberica</v>
      </c>
      <c r="O367" t="str">
        <f t="shared" si="17"/>
        <v>Dark</v>
      </c>
      <c r="P367" t="str">
        <f>VLOOKUP(Orders_Table[[#This Row],[Customer ID]],customers!$A$1:$I$1001,9,FALSE)</f>
        <v>No</v>
      </c>
    </row>
    <row r="368" spans="1:16" x14ac:dyDescent="0.25">
      <c r="A368" s="2" t="s">
        <v>2554</v>
      </c>
      <c r="B368" s="4">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INDEX(products!$A$1:$G$49,MATCH('Order-Worksheet'!$D368,products!$A$1:$A$49,0),MATCH('Order-Worksheet'!I$1,products!$A$1:$G$1,0))</f>
        <v>Exc</v>
      </c>
      <c r="J368" t="str">
        <f>INDEX(products!$A$1:$G$49,MATCH('Order-Worksheet'!$D368,products!$A$1:$A$49,0),MATCH('Order-Worksheet'!J$1,products!$A$1:$G$1,0))</f>
        <v>D</v>
      </c>
      <c r="K368" s="5">
        <f>INDEX(products!$A$1:$G$49,MATCH('Order-Worksheet'!$D368,products!$A$1:$A$49,0),MATCH('Order-Worksheet'!K$1,products!$A$1:$G$1,0))</f>
        <v>0.5</v>
      </c>
      <c r="L368" s="7">
        <f>INDEX(products!$A$1:$G$49,MATCH('Order-Worksheet'!$D368,products!$A$1:$A$49,0),MATCH('Order-Worksheet'!L$1,products!$A$1:$G$1,0))</f>
        <v>7.29</v>
      </c>
      <c r="M368" s="7">
        <f t="shared" si="15"/>
        <v>43.74</v>
      </c>
      <c r="N368" t="str">
        <f t="shared" si="16"/>
        <v>Excelsa</v>
      </c>
      <c r="O368" t="str">
        <f t="shared" si="17"/>
        <v>Dark</v>
      </c>
      <c r="P368" t="str">
        <f>VLOOKUP(Orders_Table[[#This Row],[Customer ID]],customers!$A$1:$I$1001,9,FALSE)</f>
        <v>No</v>
      </c>
    </row>
    <row r="369" spans="1:16" x14ac:dyDescent="0.25">
      <c r="A369" s="2" t="s">
        <v>2559</v>
      </c>
      <c r="B369" s="4">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INDEX(products!$A$1:$G$49,MATCH('Order-Worksheet'!$D369,products!$A$1:$A$49,0),MATCH('Order-Worksheet'!I$1,products!$A$1:$G$1,0))</f>
        <v>Lib</v>
      </c>
      <c r="J369" t="str">
        <f>INDEX(products!$A$1:$G$49,MATCH('Order-Worksheet'!$D369,products!$A$1:$A$49,0),MATCH('Order-Worksheet'!J$1,products!$A$1:$G$1,0))</f>
        <v>M</v>
      </c>
      <c r="K369" s="5">
        <f>INDEX(products!$A$1:$G$49,MATCH('Order-Worksheet'!$D369,products!$A$1:$A$49,0),MATCH('Order-Worksheet'!K$1,products!$A$1:$G$1,0))</f>
        <v>0.2</v>
      </c>
      <c r="L369" s="7">
        <f>INDEX(products!$A$1:$G$49,MATCH('Order-Worksheet'!$D369,products!$A$1:$A$49,0),MATCH('Order-Worksheet'!L$1,products!$A$1:$G$1,0))</f>
        <v>4.3650000000000002</v>
      </c>
      <c r="M369" s="7">
        <f t="shared" si="15"/>
        <v>8.73</v>
      </c>
      <c r="N369" t="str">
        <f t="shared" si="16"/>
        <v>Liberica</v>
      </c>
      <c r="O369" t="str">
        <f t="shared" si="17"/>
        <v>Medium</v>
      </c>
      <c r="P369" t="str">
        <f>VLOOKUP(Orders_Table[[#This Row],[Customer ID]],customers!$A$1:$I$1001,9,FALSE)</f>
        <v>Yes</v>
      </c>
    </row>
    <row r="370" spans="1:16" x14ac:dyDescent="0.25">
      <c r="A370" s="2" t="s">
        <v>2563</v>
      </c>
      <c r="B370" s="4">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INDEX(products!$A$1:$G$49,MATCH('Order-Worksheet'!$D370,products!$A$1:$A$49,0),MATCH('Order-Worksheet'!I$1,products!$A$1:$G$1,0))</f>
        <v>Exc</v>
      </c>
      <c r="J370" t="str">
        <f>INDEX(products!$A$1:$G$49,MATCH('Order-Worksheet'!$D370,products!$A$1:$A$49,0),MATCH('Order-Worksheet'!J$1,products!$A$1:$G$1,0))</f>
        <v>M</v>
      </c>
      <c r="K370" s="5">
        <f>INDEX(products!$A$1:$G$49,MATCH('Order-Worksheet'!$D370,products!$A$1:$A$49,0),MATCH('Order-Worksheet'!K$1,products!$A$1:$G$1,0))</f>
        <v>2.5</v>
      </c>
      <c r="L370" s="7">
        <f>INDEX(products!$A$1:$G$49,MATCH('Order-Worksheet'!$D370,products!$A$1:$A$49,0),MATCH('Order-Worksheet'!L$1,products!$A$1:$G$1,0))</f>
        <v>31.624999999999996</v>
      </c>
      <c r="M370" s="7">
        <f t="shared" si="15"/>
        <v>63.249999999999993</v>
      </c>
      <c r="N370" t="str">
        <f t="shared" si="16"/>
        <v>Excelsa</v>
      </c>
      <c r="O370" t="str">
        <f t="shared" si="17"/>
        <v>Medium</v>
      </c>
      <c r="P370" t="str">
        <f>VLOOKUP(Orders_Table[[#This Row],[Customer ID]],customers!$A$1:$I$1001,9,FALSE)</f>
        <v>No</v>
      </c>
    </row>
    <row r="371" spans="1:16" x14ac:dyDescent="0.25">
      <c r="A371" s="2" t="s">
        <v>2569</v>
      </c>
      <c r="B371" s="4">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INDEX(products!$A$1:$G$49,MATCH('Order-Worksheet'!$D371,products!$A$1:$A$49,0),MATCH('Order-Worksheet'!I$1,products!$A$1:$G$1,0))</f>
        <v>Exc</v>
      </c>
      <c r="J371" t="str">
        <f>INDEX(products!$A$1:$G$49,MATCH('Order-Worksheet'!$D371,products!$A$1:$A$49,0),MATCH('Order-Worksheet'!J$1,products!$A$1:$G$1,0))</f>
        <v>L</v>
      </c>
      <c r="K371" s="5">
        <f>INDEX(products!$A$1:$G$49,MATCH('Order-Worksheet'!$D371,products!$A$1:$A$49,0),MATCH('Order-Worksheet'!K$1,products!$A$1:$G$1,0))</f>
        <v>0.5</v>
      </c>
      <c r="L371" s="7">
        <f>INDEX(products!$A$1:$G$49,MATCH('Order-Worksheet'!$D371,products!$A$1:$A$49,0),MATCH('Order-Worksheet'!L$1,products!$A$1:$G$1,0))</f>
        <v>8.91</v>
      </c>
      <c r="M371" s="7">
        <f t="shared" si="15"/>
        <v>8.91</v>
      </c>
      <c r="N371" t="str">
        <f t="shared" si="16"/>
        <v>Excelsa</v>
      </c>
      <c r="O371" t="str">
        <f t="shared" si="17"/>
        <v>Light</v>
      </c>
      <c r="P371" t="str">
        <f>VLOOKUP(Orders_Table[[#This Row],[Customer ID]],customers!$A$1:$I$1001,9,FALSE)</f>
        <v>Yes</v>
      </c>
    </row>
    <row r="372" spans="1:16" x14ac:dyDescent="0.25">
      <c r="A372" s="2" t="s">
        <v>2573</v>
      </c>
      <c r="B372" s="4">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INDEX(products!$A$1:$G$49,MATCH('Order-Worksheet'!$D372,products!$A$1:$A$49,0),MATCH('Order-Worksheet'!I$1,products!$A$1:$G$1,0))</f>
        <v>Exc</v>
      </c>
      <c r="J372" t="str">
        <f>INDEX(products!$A$1:$G$49,MATCH('Order-Worksheet'!$D372,products!$A$1:$A$49,0),MATCH('Order-Worksheet'!J$1,products!$A$1:$G$1,0))</f>
        <v>D</v>
      </c>
      <c r="K372" s="5">
        <f>INDEX(products!$A$1:$G$49,MATCH('Order-Worksheet'!$D372,products!$A$1:$A$49,0),MATCH('Order-Worksheet'!K$1,products!$A$1:$G$1,0))</f>
        <v>1</v>
      </c>
      <c r="L372" s="7">
        <f>INDEX(products!$A$1:$G$49,MATCH('Order-Worksheet'!$D372,products!$A$1:$A$49,0),MATCH('Order-Worksheet'!L$1,products!$A$1:$G$1,0))</f>
        <v>12.15</v>
      </c>
      <c r="M372" s="7">
        <f t="shared" si="15"/>
        <v>24.3</v>
      </c>
      <c r="N372" t="str">
        <f t="shared" si="16"/>
        <v>Excelsa</v>
      </c>
      <c r="O372" t="str">
        <f t="shared" si="17"/>
        <v>Dark</v>
      </c>
      <c r="P372" t="str">
        <f>VLOOKUP(Orders_Table[[#This Row],[Customer ID]],customers!$A$1:$I$1001,9,FALSE)</f>
        <v>Yes</v>
      </c>
    </row>
    <row r="373" spans="1:16" x14ac:dyDescent="0.25">
      <c r="A373" s="2" t="s">
        <v>2579</v>
      </c>
      <c r="B373" s="4">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INDEX(products!$A$1:$G$49,MATCH('Order-Worksheet'!$D373,products!$A$1:$A$49,0),MATCH('Order-Worksheet'!I$1,products!$A$1:$G$1,0))</f>
        <v>Ara</v>
      </c>
      <c r="J373" t="str">
        <f>INDEX(products!$A$1:$G$49,MATCH('Order-Worksheet'!$D373,products!$A$1:$A$49,0),MATCH('Order-Worksheet'!J$1,products!$A$1:$G$1,0))</f>
        <v>L</v>
      </c>
      <c r="K373" s="5">
        <f>INDEX(products!$A$1:$G$49,MATCH('Order-Worksheet'!$D373,products!$A$1:$A$49,0),MATCH('Order-Worksheet'!K$1,products!$A$1:$G$1,0))</f>
        <v>0.5</v>
      </c>
      <c r="L373" s="7">
        <f>INDEX(products!$A$1:$G$49,MATCH('Order-Worksheet'!$D373,products!$A$1:$A$49,0),MATCH('Order-Worksheet'!L$1,products!$A$1:$G$1,0))</f>
        <v>7.77</v>
      </c>
      <c r="M373" s="7">
        <f t="shared" si="15"/>
        <v>46.62</v>
      </c>
      <c r="N373" t="str">
        <f t="shared" si="16"/>
        <v>Arabica</v>
      </c>
      <c r="O373" t="str">
        <f t="shared" si="17"/>
        <v>Light</v>
      </c>
      <c r="P373" t="str">
        <f>VLOOKUP(Orders_Table[[#This Row],[Customer ID]],customers!$A$1:$I$1001,9,FALSE)</f>
        <v>Yes</v>
      </c>
    </row>
    <row r="374" spans="1:16" x14ac:dyDescent="0.25">
      <c r="A374" s="2" t="s">
        <v>2585</v>
      </c>
      <c r="B374" s="4">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INDEX(products!$A$1:$G$49,MATCH('Order-Worksheet'!$D374,products!$A$1:$A$49,0),MATCH('Order-Worksheet'!I$1,products!$A$1:$G$1,0))</f>
        <v>Rob</v>
      </c>
      <c r="J374" t="str">
        <f>INDEX(products!$A$1:$G$49,MATCH('Order-Worksheet'!$D374,products!$A$1:$A$49,0),MATCH('Order-Worksheet'!J$1,products!$A$1:$G$1,0))</f>
        <v>L</v>
      </c>
      <c r="K374" s="5">
        <f>INDEX(products!$A$1:$G$49,MATCH('Order-Worksheet'!$D374,products!$A$1:$A$49,0),MATCH('Order-Worksheet'!K$1,products!$A$1:$G$1,0))</f>
        <v>0.5</v>
      </c>
      <c r="L374" s="7">
        <f>INDEX(products!$A$1:$G$49,MATCH('Order-Worksheet'!$D374,products!$A$1:$A$49,0),MATCH('Order-Worksheet'!L$1,products!$A$1:$G$1,0))</f>
        <v>7.169999999999999</v>
      </c>
      <c r="M374" s="7">
        <f t="shared" si="15"/>
        <v>43.019999999999996</v>
      </c>
      <c r="N374" t="str">
        <f t="shared" si="16"/>
        <v>Robusta</v>
      </c>
      <c r="O374" t="str">
        <f t="shared" si="17"/>
        <v>Light</v>
      </c>
      <c r="P374" t="str">
        <f>VLOOKUP(Orders_Table[[#This Row],[Customer ID]],customers!$A$1:$I$1001,9,FALSE)</f>
        <v>No</v>
      </c>
    </row>
    <row r="375" spans="1:16" x14ac:dyDescent="0.25">
      <c r="A375" s="2" t="s">
        <v>2591</v>
      </c>
      <c r="B375" s="4">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INDEX(products!$A$1:$G$49,MATCH('Order-Worksheet'!$D375,products!$A$1:$A$49,0),MATCH('Order-Worksheet'!I$1,products!$A$1:$G$1,0))</f>
        <v>Ara</v>
      </c>
      <c r="J375" t="str">
        <f>INDEX(products!$A$1:$G$49,MATCH('Order-Worksheet'!$D375,products!$A$1:$A$49,0),MATCH('Order-Worksheet'!J$1,products!$A$1:$G$1,0))</f>
        <v>D</v>
      </c>
      <c r="K375" s="5">
        <f>INDEX(products!$A$1:$G$49,MATCH('Order-Worksheet'!$D375,products!$A$1:$A$49,0),MATCH('Order-Worksheet'!K$1,products!$A$1:$G$1,0))</f>
        <v>0.5</v>
      </c>
      <c r="L375" s="7">
        <f>INDEX(products!$A$1:$G$49,MATCH('Order-Worksheet'!$D375,products!$A$1:$A$49,0),MATCH('Order-Worksheet'!L$1,products!$A$1:$G$1,0))</f>
        <v>5.97</v>
      </c>
      <c r="M375" s="7">
        <f t="shared" si="15"/>
        <v>17.91</v>
      </c>
      <c r="N375" t="str">
        <f t="shared" si="16"/>
        <v>Arabica</v>
      </c>
      <c r="O375" t="str">
        <f t="shared" si="17"/>
        <v>Dark</v>
      </c>
      <c r="P375" t="str">
        <f>VLOOKUP(Orders_Table[[#This Row],[Customer ID]],customers!$A$1:$I$1001,9,FALSE)</f>
        <v>Yes</v>
      </c>
    </row>
    <row r="376" spans="1:16" x14ac:dyDescent="0.25">
      <c r="A376" s="2" t="s">
        <v>2597</v>
      </c>
      <c r="B376" s="4">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INDEX(products!$A$1:$G$49,MATCH('Order-Worksheet'!$D376,products!$A$1:$A$49,0),MATCH('Order-Worksheet'!I$1,products!$A$1:$G$1,0))</f>
        <v>Lib</v>
      </c>
      <c r="J376" t="str">
        <f>INDEX(products!$A$1:$G$49,MATCH('Order-Worksheet'!$D376,products!$A$1:$A$49,0),MATCH('Order-Worksheet'!J$1,products!$A$1:$G$1,0))</f>
        <v>L</v>
      </c>
      <c r="K376" s="5">
        <f>INDEX(products!$A$1:$G$49,MATCH('Order-Worksheet'!$D376,products!$A$1:$A$49,0),MATCH('Order-Worksheet'!K$1,products!$A$1:$G$1,0))</f>
        <v>0.5</v>
      </c>
      <c r="L376" s="7">
        <f>INDEX(products!$A$1:$G$49,MATCH('Order-Worksheet'!$D376,products!$A$1:$A$49,0),MATCH('Order-Worksheet'!L$1,products!$A$1:$G$1,0))</f>
        <v>9.51</v>
      </c>
      <c r="M376" s="7">
        <f t="shared" si="15"/>
        <v>38.04</v>
      </c>
      <c r="N376" t="str">
        <f t="shared" si="16"/>
        <v>Liberica</v>
      </c>
      <c r="O376" t="str">
        <f t="shared" si="17"/>
        <v>Light</v>
      </c>
      <c r="P376" t="str">
        <f>VLOOKUP(Orders_Table[[#This Row],[Customer ID]],customers!$A$1:$I$1001,9,FALSE)</f>
        <v>Yes</v>
      </c>
    </row>
    <row r="377" spans="1:16" x14ac:dyDescent="0.25">
      <c r="A377" s="2" t="s">
        <v>2603</v>
      </c>
      <c r="B377" s="4">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INDEX(products!$A$1:$G$49,MATCH('Order-Worksheet'!$D377,products!$A$1:$A$49,0),MATCH('Order-Worksheet'!I$1,products!$A$1:$G$1,0))</f>
        <v>Ara</v>
      </c>
      <c r="J377" t="str">
        <f>INDEX(products!$A$1:$G$49,MATCH('Order-Worksheet'!$D377,products!$A$1:$A$49,0),MATCH('Order-Worksheet'!J$1,products!$A$1:$G$1,0))</f>
        <v>M</v>
      </c>
      <c r="K377" s="5">
        <f>INDEX(products!$A$1:$G$49,MATCH('Order-Worksheet'!$D377,products!$A$1:$A$49,0),MATCH('Order-Worksheet'!K$1,products!$A$1:$G$1,0))</f>
        <v>0.2</v>
      </c>
      <c r="L377" s="7">
        <f>INDEX(products!$A$1:$G$49,MATCH('Order-Worksheet'!$D377,products!$A$1:$A$49,0),MATCH('Order-Worksheet'!L$1,products!$A$1:$G$1,0))</f>
        <v>3.375</v>
      </c>
      <c r="M377" s="7">
        <f t="shared" si="15"/>
        <v>6.75</v>
      </c>
      <c r="N377" t="str">
        <f t="shared" si="16"/>
        <v>Arabica</v>
      </c>
      <c r="O377" t="str">
        <f t="shared" si="17"/>
        <v>Medium</v>
      </c>
      <c r="P377" t="str">
        <f>VLOOKUP(Orders_Table[[#This Row],[Customer ID]],customers!$A$1:$I$1001,9,FALSE)</f>
        <v>Yes</v>
      </c>
    </row>
    <row r="378" spans="1:16" x14ac:dyDescent="0.25">
      <c r="A378" s="2" t="s">
        <v>2609</v>
      </c>
      <c r="B378" s="4">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INDEX(products!$A$1:$G$49,MATCH('Order-Worksheet'!$D378,products!$A$1:$A$49,0),MATCH('Order-Worksheet'!I$1,products!$A$1:$G$1,0))</f>
        <v>Rob</v>
      </c>
      <c r="J378" t="str">
        <f>INDEX(products!$A$1:$G$49,MATCH('Order-Worksheet'!$D378,products!$A$1:$A$49,0),MATCH('Order-Worksheet'!J$1,products!$A$1:$G$1,0))</f>
        <v>M</v>
      </c>
      <c r="K378" s="5">
        <f>INDEX(products!$A$1:$G$49,MATCH('Order-Worksheet'!$D378,products!$A$1:$A$49,0),MATCH('Order-Worksheet'!K$1,products!$A$1:$G$1,0))</f>
        <v>0.5</v>
      </c>
      <c r="L378" s="7">
        <f>INDEX(products!$A$1:$G$49,MATCH('Order-Worksheet'!$D378,products!$A$1:$A$49,0),MATCH('Order-Worksheet'!L$1,products!$A$1:$G$1,0))</f>
        <v>5.97</v>
      </c>
      <c r="M378" s="7">
        <f t="shared" si="15"/>
        <v>5.97</v>
      </c>
      <c r="N378" t="str">
        <f t="shared" si="16"/>
        <v>Robusta</v>
      </c>
      <c r="O378" t="str">
        <f t="shared" si="17"/>
        <v>Medium</v>
      </c>
      <c r="P378" t="str">
        <f>VLOOKUP(Orders_Table[[#This Row],[Customer ID]],customers!$A$1:$I$1001,9,FALSE)</f>
        <v>Yes</v>
      </c>
    </row>
    <row r="379" spans="1:16" x14ac:dyDescent="0.25">
      <c r="A379" s="2" t="s">
        <v>2615</v>
      </c>
      <c r="B379" s="4">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INDEX(products!$A$1:$G$49,MATCH('Order-Worksheet'!$D379,products!$A$1:$A$49,0),MATCH('Order-Worksheet'!I$1,products!$A$1:$G$1,0))</f>
        <v>Rob</v>
      </c>
      <c r="J379" t="str">
        <f>INDEX(products!$A$1:$G$49,MATCH('Order-Worksheet'!$D379,products!$A$1:$A$49,0),MATCH('Order-Worksheet'!J$1,products!$A$1:$G$1,0))</f>
        <v>D</v>
      </c>
      <c r="K379" s="5">
        <f>INDEX(products!$A$1:$G$49,MATCH('Order-Worksheet'!$D379,products!$A$1:$A$49,0),MATCH('Order-Worksheet'!K$1,products!$A$1:$G$1,0))</f>
        <v>0.2</v>
      </c>
      <c r="L379" s="7">
        <f>INDEX(products!$A$1:$G$49,MATCH('Order-Worksheet'!$D379,products!$A$1:$A$49,0),MATCH('Order-Worksheet'!L$1,products!$A$1:$G$1,0))</f>
        <v>2.6849999999999996</v>
      </c>
      <c r="M379" s="7">
        <f t="shared" si="15"/>
        <v>8.0549999999999997</v>
      </c>
      <c r="N379" t="str">
        <f t="shared" si="16"/>
        <v>Robusta</v>
      </c>
      <c r="O379" t="str">
        <f t="shared" si="17"/>
        <v>Dark</v>
      </c>
      <c r="P379" t="str">
        <f>VLOOKUP(Orders_Table[[#This Row],[Customer ID]],customers!$A$1:$I$1001,9,FALSE)</f>
        <v>No</v>
      </c>
    </row>
    <row r="380" spans="1:16" x14ac:dyDescent="0.25">
      <c r="A380" s="2" t="s">
        <v>2621</v>
      </c>
      <c r="B380" s="4">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INDEX(products!$A$1:$G$49,MATCH('Order-Worksheet'!$D380,products!$A$1:$A$49,0),MATCH('Order-Worksheet'!I$1,products!$A$1:$G$1,0))</f>
        <v>Ara</v>
      </c>
      <c r="J380" t="str">
        <f>INDEX(products!$A$1:$G$49,MATCH('Order-Worksheet'!$D380,products!$A$1:$A$49,0),MATCH('Order-Worksheet'!J$1,products!$A$1:$G$1,0))</f>
        <v>L</v>
      </c>
      <c r="K380" s="5">
        <f>INDEX(products!$A$1:$G$49,MATCH('Order-Worksheet'!$D380,products!$A$1:$A$49,0),MATCH('Order-Worksheet'!K$1,products!$A$1:$G$1,0))</f>
        <v>0.5</v>
      </c>
      <c r="L380" s="7">
        <f>INDEX(products!$A$1:$G$49,MATCH('Order-Worksheet'!$D380,products!$A$1:$A$49,0),MATCH('Order-Worksheet'!L$1,products!$A$1:$G$1,0))</f>
        <v>7.77</v>
      </c>
      <c r="M380" s="7">
        <f t="shared" si="15"/>
        <v>23.31</v>
      </c>
      <c r="N380" t="str">
        <f t="shared" si="16"/>
        <v>Arabica</v>
      </c>
      <c r="O380" t="str">
        <f t="shared" si="17"/>
        <v>Light</v>
      </c>
      <c r="P380" t="str">
        <f>VLOOKUP(Orders_Table[[#This Row],[Customer ID]],customers!$A$1:$I$1001,9,FALSE)</f>
        <v>Yes</v>
      </c>
    </row>
    <row r="381" spans="1:16" x14ac:dyDescent="0.25">
      <c r="A381" s="2" t="s">
        <v>2627</v>
      </c>
      <c r="B381" s="4">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INDEX(products!$A$1:$G$49,MATCH('Order-Worksheet'!$D381,products!$A$1:$A$49,0),MATCH('Order-Worksheet'!I$1,products!$A$1:$G$1,0))</f>
        <v>Rob</v>
      </c>
      <c r="J381" t="str">
        <f>INDEX(products!$A$1:$G$49,MATCH('Order-Worksheet'!$D381,products!$A$1:$A$49,0),MATCH('Order-Worksheet'!J$1,products!$A$1:$G$1,0))</f>
        <v>L</v>
      </c>
      <c r="K381" s="5">
        <f>INDEX(products!$A$1:$G$49,MATCH('Order-Worksheet'!$D381,products!$A$1:$A$49,0),MATCH('Order-Worksheet'!K$1,products!$A$1:$G$1,0))</f>
        <v>0.5</v>
      </c>
      <c r="L381" s="7">
        <f>INDEX(products!$A$1:$G$49,MATCH('Order-Worksheet'!$D381,products!$A$1:$A$49,0),MATCH('Order-Worksheet'!L$1,products!$A$1:$G$1,0))</f>
        <v>7.169999999999999</v>
      </c>
      <c r="M381" s="7">
        <f t="shared" si="15"/>
        <v>43.019999999999996</v>
      </c>
      <c r="N381" t="str">
        <f t="shared" si="16"/>
        <v>Robusta</v>
      </c>
      <c r="O381" t="str">
        <f t="shared" si="17"/>
        <v>Light</v>
      </c>
      <c r="P381" t="str">
        <f>VLOOKUP(Orders_Table[[#This Row],[Customer ID]],customers!$A$1:$I$1001,9,FALSE)</f>
        <v>Yes</v>
      </c>
    </row>
    <row r="382" spans="1:16" x14ac:dyDescent="0.25">
      <c r="A382" s="2" t="s">
        <v>2632</v>
      </c>
      <c r="B382" s="4">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INDEX(products!$A$1:$G$49,MATCH('Order-Worksheet'!$D382,products!$A$1:$A$49,0),MATCH('Order-Worksheet'!I$1,products!$A$1:$G$1,0))</f>
        <v>Lib</v>
      </c>
      <c r="J382" t="str">
        <f>INDEX(products!$A$1:$G$49,MATCH('Order-Worksheet'!$D382,products!$A$1:$A$49,0),MATCH('Order-Worksheet'!J$1,products!$A$1:$G$1,0))</f>
        <v>D</v>
      </c>
      <c r="K382" s="5">
        <f>INDEX(products!$A$1:$G$49,MATCH('Order-Worksheet'!$D382,products!$A$1:$A$49,0),MATCH('Order-Worksheet'!K$1,products!$A$1:$G$1,0))</f>
        <v>0.5</v>
      </c>
      <c r="L382" s="7">
        <f>INDEX(products!$A$1:$G$49,MATCH('Order-Worksheet'!$D382,products!$A$1:$A$49,0),MATCH('Order-Worksheet'!L$1,products!$A$1:$G$1,0))</f>
        <v>7.77</v>
      </c>
      <c r="M382" s="7">
        <f t="shared" si="15"/>
        <v>23.31</v>
      </c>
      <c r="N382" t="str">
        <f t="shared" si="16"/>
        <v>Liberica</v>
      </c>
      <c r="O382" t="str">
        <f t="shared" si="17"/>
        <v>Dark</v>
      </c>
      <c r="P382" t="str">
        <f>VLOOKUP(Orders_Table[[#This Row],[Customer ID]],customers!$A$1:$I$1001,9,FALSE)</f>
        <v>No</v>
      </c>
    </row>
    <row r="383" spans="1:16" x14ac:dyDescent="0.25">
      <c r="A383" s="2" t="s">
        <v>2638</v>
      </c>
      <c r="B383" s="4">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INDEX(products!$A$1:$G$49,MATCH('Order-Worksheet'!$D383,products!$A$1:$A$49,0),MATCH('Order-Worksheet'!I$1,products!$A$1:$G$1,0))</f>
        <v>Ara</v>
      </c>
      <c r="J383" t="str">
        <f>INDEX(products!$A$1:$G$49,MATCH('Order-Worksheet'!$D383,products!$A$1:$A$49,0),MATCH('Order-Worksheet'!J$1,products!$A$1:$G$1,0))</f>
        <v>D</v>
      </c>
      <c r="K383" s="5">
        <f>INDEX(products!$A$1:$G$49,MATCH('Order-Worksheet'!$D383,products!$A$1:$A$49,0),MATCH('Order-Worksheet'!K$1,products!$A$1:$G$1,0))</f>
        <v>0.2</v>
      </c>
      <c r="L383" s="7">
        <f>INDEX(products!$A$1:$G$49,MATCH('Order-Worksheet'!$D383,products!$A$1:$A$49,0),MATCH('Order-Worksheet'!L$1,products!$A$1:$G$1,0))</f>
        <v>2.9849999999999999</v>
      </c>
      <c r="M383" s="7">
        <f t="shared" si="15"/>
        <v>14.924999999999999</v>
      </c>
      <c r="N383" t="str">
        <f t="shared" si="16"/>
        <v>Arabica</v>
      </c>
      <c r="O383" t="str">
        <f t="shared" si="17"/>
        <v>Dark</v>
      </c>
      <c r="P383" t="str">
        <f>VLOOKUP(Orders_Table[[#This Row],[Customer ID]],customers!$A$1:$I$1001,9,FALSE)</f>
        <v>Yes</v>
      </c>
    </row>
    <row r="384" spans="1:16" x14ac:dyDescent="0.25">
      <c r="A384" s="2" t="s">
        <v>2644</v>
      </c>
      <c r="B384" s="4">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INDEX(products!$A$1:$G$49,MATCH('Order-Worksheet'!$D384,products!$A$1:$A$49,0),MATCH('Order-Worksheet'!I$1,products!$A$1:$G$1,0))</f>
        <v>Exc</v>
      </c>
      <c r="J384" t="str">
        <f>INDEX(products!$A$1:$G$49,MATCH('Order-Worksheet'!$D384,products!$A$1:$A$49,0),MATCH('Order-Worksheet'!J$1,products!$A$1:$G$1,0))</f>
        <v>D</v>
      </c>
      <c r="K384" s="5">
        <f>INDEX(products!$A$1:$G$49,MATCH('Order-Worksheet'!$D384,products!$A$1:$A$49,0),MATCH('Order-Worksheet'!K$1,products!$A$1:$G$1,0))</f>
        <v>0.5</v>
      </c>
      <c r="L384" s="7">
        <f>INDEX(products!$A$1:$G$49,MATCH('Order-Worksheet'!$D384,products!$A$1:$A$49,0),MATCH('Order-Worksheet'!L$1,products!$A$1:$G$1,0))</f>
        <v>7.29</v>
      </c>
      <c r="M384" s="7">
        <f t="shared" si="15"/>
        <v>21.87</v>
      </c>
      <c r="N384" t="str">
        <f t="shared" si="16"/>
        <v>Excelsa</v>
      </c>
      <c r="O384" t="str">
        <f t="shared" si="17"/>
        <v>Dark</v>
      </c>
      <c r="P384" t="str">
        <f>VLOOKUP(Orders_Table[[#This Row],[Customer ID]],customers!$A$1:$I$1001,9,FALSE)</f>
        <v>No</v>
      </c>
    </row>
    <row r="385" spans="1:16" x14ac:dyDescent="0.25">
      <c r="A385" s="2" t="s">
        <v>2650</v>
      </c>
      <c r="B385" s="4">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INDEX(products!$A$1:$G$49,MATCH('Order-Worksheet'!$D385,products!$A$1:$A$49,0),MATCH('Order-Worksheet'!I$1,products!$A$1:$G$1,0))</f>
        <v>Exc</v>
      </c>
      <c r="J385" t="str">
        <f>INDEX(products!$A$1:$G$49,MATCH('Order-Worksheet'!$D385,products!$A$1:$A$49,0),MATCH('Order-Worksheet'!J$1,products!$A$1:$G$1,0))</f>
        <v>L</v>
      </c>
      <c r="K385" s="5">
        <f>INDEX(products!$A$1:$G$49,MATCH('Order-Worksheet'!$D385,products!$A$1:$A$49,0),MATCH('Order-Worksheet'!K$1,products!$A$1:$G$1,0))</f>
        <v>0.5</v>
      </c>
      <c r="L385" s="7">
        <f>INDEX(products!$A$1:$G$49,MATCH('Order-Worksheet'!$D385,products!$A$1:$A$49,0),MATCH('Order-Worksheet'!L$1,products!$A$1:$G$1,0))</f>
        <v>8.91</v>
      </c>
      <c r="M385" s="7">
        <f t="shared" si="15"/>
        <v>53.46</v>
      </c>
      <c r="N385" t="str">
        <f t="shared" si="16"/>
        <v>Excelsa</v>
      </c>
      <c r="O385" t="str">
        <f t="shared" si="17"/>
        <v>Light</v>
      </c>
      <c r="P385" t="str">
        <f>VLOOKUP(Orders_Table[[#This Row],[Customer ID]],customers!$A$1:$I$1001,9,FALSE)</f>
        <v>Yes</v>
      </c>
    </row>
    <row r="386" spans="1:16" x14ac:dyDescent="0.25">
      <c r="A386" s="2" t="s">
        <v>2655</v>
      </c>
      <c r="B386" s="4">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INDEX(products!$A$1:$G$49,MATCH('Order-Worksheet'!$D386,products!$A$1:$A$49,0),MATCH('Order-Worksheet'!I$1,products!$A$1:$G$1,0))</f>
        <v>Ara</v>
      </c>
      <c r="J386" t="str">
        <f>INDEX(products!$A$1:$G$49,MATCH('Order-Worksheet'!$D386,products!$A$1:$A$49,0),MATCH('Order-Worksheet'!J$1,products!$A$1:$G$1,0))</f>
        <v>L</v>
      </c>
      <c r="K386" s="5">
        <f>INDEX(products!$A$1:$G$49,MATCH('Order-Worksheet'!$D386,products!$A$1:$A$49,0),MATCH('Order-Worksheet'!K$1,products!$A$1:$G$1,0))</f>
        <v>2.5</v>
      </c>
      <c r="L386" s="7">
        <f>INDEX(products!$A$1:$G$49,MATCH('Order-Worksheet'!$D386,products!$A$1:$A$49,0),MATCH('Order-Worksheet'!L$1,products!$A$1:$G$1,0))</f>
        <v>29.784999999999997</v>
      </c>
      <c r="M386" s="7">
        <f t="shared" si="15"/>
        <v>119.13999999999999</v>
      </c>
      <c r="N386" t="str">
        <f t="shared" si="16"/>
        <v>Arabica</v>
      </c>
      <c r="O386" t="str">
        <f t="shared" si="17"/>
        <v>Light</v>
      </c>
      <c r="P386" t="str">
        <f>VLOOKUP(Orders_Table[[#This Row],[Customer ID]],customers!$A$1:$I$1001,9,FALSE)</f>
        <v>No</v>
      </c>
    </row>
    <row r="387" spans="1:16" x14ac:dyDescent="0.25">
      <c r="A387" s="2" t="s">
        <v>2660</v>
      </c>
      <c r="B387" s="4">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INDEX(products!$A$1:$G$49,MATCH('Order-Worksheet'!$D387,products!$A$1:$A$49,0),MATCH('Order-Worksheet'!I$1,products!$A$1:$G$1,0))</f>
        <v>Lib</v>
      </c>
      <c r="J387" t="str">
        <f>INDEX(products!$A$1:$G$49,MATCH('Order-Worksheet'!$D387,products!$A$1:$A$49,0),MATCH('Order-Worksheet'!J$1,products!$A$1:$G$1,0))</f>
        <v>M</v>
      </c>
      <c r="K387" s="5">
        <f>INDEX(products!$A$1:$G$49,MATCH('Order-Worksheet'!$D387,products!$A$1:$A$49,0),MATCH('Order-Worksheet'!K$1,products!$A$1:$G$1,0))</f>
        <v>0.5</v>
      </c>
      <c r="L387" s="7">
        <f>INDEX(products!$A$1:$G$49,MATCH('Order-Worksheet'!$D387,products!$A$1:$A$49,0),MATCH('Order-Worksheet'!L$1,products!$A$1:$G$1,0))</f>
        <v>8.73</v>
      </c>
      <c r="M387" s="7">
        <f t="shared" ref="M387:M450" si="18">L387*E387</f>
        <v>43.650000000000006</v>
      </c>
      <c r="N387" t="str">
        <f t="shared" ref="N387:N450" si="19">IF(I387="Rob", "Robusta", IF(I387="Exc", "Excelsa", IF(I387="Ara", "Arabica",IF(I387="Lib", "Liberica"))))</f>
        <v>Liberica</v>
      </c>
      <c r="O387" t="str">
        <f t="shared" ref="O387:O450" si="20">IF(J387="M","Medium",IF(J387="D","Dark",IF(J387="L", "Light","")))</f>
        <v>Medium</v>
      </c>
      <c r="P387" t="str">
        <f>VLOOKUP(Orders_Table[[#This Row],[Customer ID]],customers!$A$1:$I$1001,9,FALSE)</f>
        <v>Yes</v>
      </c>
    </row>
    <row r="388" spans="1:16" x14ac:dyDescent="0.25">
      <c r="A388" s="2" t="s">
        <v>2666</v>
      </c>
      <c r="B388" s="4">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INDEX(products!$A$1:$G$49,MATCH('Order-Worksheet'!$D388,products!$A$1:$A$49,0),MATCH('Order-Worksheet'!I$1,products!$A$1:$G$1,0))</f>
        <v>Ara</v>
      </c>
      <c r="J388" t="str">
        <f>INDEX(products!$A$1:$G$49,MATCH('Order-Worksheet'!$D388,products!$A$1:$A$49,0),MATCH('Order-Worksheet'!J$1,products!$A$1:$G$1,0))</f>
        <v>D</v>
      </c>
      <c r="K388" s="5">
        <f>INDEX(products!$A$1:$G$49,MATCH('Order-Worksheet'!$D388,products!$A$1:$A$49,0),MATCH('Order-Worksheet'!K$1,products!$A$1:$G$1,0))</f>
        <v>0.2</v>
      </c>
      <c r="L388" s="7">
        <f>INDEX(products!$A$1:$G$49,MATCH('Order-Worksheet'!$D388,products!$A$1:$A$49,0),MATCH('Order-Worksheet'!L$1,products!$A$1:$G$1,0))</f>
        <v>2.9849999999999999</v>
      </c>
      <c r="M388" s="7">
        <f t="shared" si="18"/>
        <v>17.91</v>
      </c>
      <c r="N388" t="str">
        <f t="shared" si="19"/>
        <v>Arabica</v>
      </c>
      <c r="O388" t="str">
        <f t="shared" si="20"/>
        <v>Dark</v>
      </c>
      <c r="P388" t="str">
        <f>VLOOKUP(Orders_Table[[#This Row],[Customer ID]],customers!$A$1:$I$1001,9,FALSE)</f>
        <v>Yes</v>
      </c>
    </row>
    <row r="389" spans="1:16" x14ac:dyDescent="0.25">
      <c r="A389" s="2" t="s">
        <v>2671</v>
      </c>
      <c r="B389" s="4">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INDEX(products!$A$1:$G$49,MATCH('Order-Worksheet'!$D389,products!$A$1:$A$49,0),MATCH('Order-Worksheet'!I$1,products!$A$1:$G$1,0))</f>
        <v>Exc</v>
      </c>
      <c r="J389" t="str">
        <f>INDEX(products!$A$1:$G$49,MATCH('Order-Worksheet'!$D389,products!$A$1:$A$49,0),MATCH('Order-Worksheet'!J$1,products!$A$1:$G$1,0))</f>
        <v>L</v>
      </c>
      <c r="K389" s="5">
        <f>INDEX(products!$A$1:$G$49,MATCH('Order-Worksheet'!$D389,products!$A$1:$A$49,0),MATCH('Order-Worksheet'!K$1,products!$A$1:$G$1,0))</f>
        <v>1</v>
      </c>
      <c r="L389" s="7">
        <f>INDEX(products!$A$1:$G$49,MATCH('Order-Worksheet'!$D389,products!$A$1:$A$49,0),MATCH('Order-Worksheet'!L$1,products!$A$1:$G$1,0))</f>
        <v>14.85</v>
      </c>
      <c r="M389" s="7">
        <f t="shared" si="18"/>
        <v>74.25</v>
      </c>
      <c r="N389" t="str">
        <f t="shared" si="19"/>
        <v>Excelsa</v>
      </c>
      <c r="O389" t="str">
        <f t="shared" si="20"/>
        <v>Light</v>
      </c>
      <c r="P389" t="str">
        <f>VLOOKUP(Orders_Table[[#This Row],[Customer ID]],customers!$A$1:$I$1001,9,FALSE)</f>
        <v>Yes</v>
      </c>
    </row>
    <row r="390" spans="1:16" x14ac:dyDescent="0.25">
      <c r="A390" s="2" t="s">
        <v>2677</v>
      </c>
      <c r="B390" s="4">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INDEX(products!$A$1:$G$49,MATCH('Order-Worksheet'!$D390,products!$A$1:$A$49,0),MATCH('Order-Worksheet'!I$1,products!$A$1:$G$1,0))</f>
        <v>Lib</v>
      </c>
      <c r="J390" t="str">
        <f>INDEX(products!$A$1:$G$49,MATCH('Order-Worksheet'!$D390,products!$A$1:$A$49,0),MATCH('Order-Worksheet'!J$1,products!$A$1:$G$1,0))</f>
        <v>D</v>
      </c>
      <c r="K390" s="5">
        <f>INDEX(products!$A$1:$G$49,MATCH('Order-Worksheet'!$D390,products!$A$1:$A$49,0),MATCH('Order-Worksheet'!K$1,products!$A$1:$G$1,0))</f>
        <v>0.2</v>
      </c>
      <c r="L390" s="7">
        <f>INDEX(products!$A$1:$G$49,MATCH('Order-Worksheet'!$D390,products!$A$1:$A$49,0),MATCH('Order-Worksheet'!L$1,products!$A$1:$G$1,0))</f>
        <v>3.8849999999999998</v>
      </c>
      <c r="M390" s="7">
        <f t="shared" si="18"/>
        <v>11.654999999999999</v>
      </c>
      <c r="N390" t="str">
        <f t="shared" si="19"/>
        <v>Liberica</v>
      </c>
      <c r="O390" t="str">
        <f t="shared" si="20"/>
        <v>Dark</v>
      </c>
      <c r="P390" t="str">
        <f>VLOOKUP(Orders_Table[[#This Row],[Customer ID]],customers!$A$1:$I$1001,9,FALSE)</f>
        <v>Yes</v>
      </c>
    </row>
    <row r="391" spans="1:16" x14ac:dyDescent="0.25">
      <c r="A391" s="2" t="s">
        <v>2683</v>
      </c>
      <c r="B391" s="4">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INDEX(products!$A$1:$G$49,MATCH('Order-Worksheet'!$D391,products!$A$1:$A$49,0),MATCH('Order-Worksheet'!I$1,products!$A$1:$G$1,0))</f>
        <v>Lib</v>
      </c>
      <c r="J391" t="str">
        <f>INDEX(products!$A$1:$G$49,MATCH('Order-Worksheet'!$D391,products!$A$1:$A$49,0),MATCH('Order-Worksheet'!J$1,products!$A$1:$G$1,0))</f>
        <v>D</v>
      </c>
      <c r="K391" s="5">
        <f>INDEX(products!$A$1:$G$49,MATCH('Order-Worksheet'!$D391,products!$A$1:$A$49,0),MATCH('Order-Worksheet'!K$1,products!$A$1:$G$1,0))</f>
        <v>0.5</v>
      </c>
      <c r="L391" s="7">
        <f>INDEX(products!$A$1:$G$49,MATCH('Order-Worksheet'!$D391,products!$A$1:$A$49,0),MATCH('Order-Worksheet'!L$1,products!$A$1:$G$1,0))</f>
        <v>7.77</v>
      </c>
      <c r="M391" s="7">
        <f t="shared" si="18"/>
        <v>23.31</v>
      </c>
      <c r="N391" t="str">
        <f t="shared" si="19"/>
        <v>Liberica</v>
      </c>
      <c r="O391" t="str">
        <f t="shared" si="20"/>
        <v>Dark</v>
      </c>
      <c r="P391" t="str">
        <f>VLOOKUP(Orders_Table[[#This Row],[Customer ID]],customers!$A$1:$I$1001,9,FALSE)</f>
        <v>Yes</v>
      </c>
    </row>
    <row r="392" spans="1:16" x14ac:dyDescent="0.25">
      <c r="A392" s="2" t="s">
        <v>2689</v>
      </c>
      <c r="B392" s="4">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INDEX(products!$A$1:$G$49,MATCH('Order-Worksheet'!$D392,products!$A$1:$A$49,0),MATCH('Order-Worksheet'!I$1,products!$A$1:$G$1,0))</f>
        <v>Exc</v>
      </c>
      <c r="J392" t="str">
        <f>INDEX(products!$A$1:$G$49,MATCH('Order-Worksheet'!$D392,products!$A$1:$A$49,0),MATCH('Order-Worksheet'!J$1,products!$A$1:$G$1,0))</f>
        <v>D</v>
      </c>
      <c r="K392" s="5">
        <f>INDEX(products!$A$1:$G$49,MATCH('Order-Worksheet'!$D392,products!$A$1:$A$49,0),MATCH('Order-Worksheet'!K$1,products!$A$1:$G$1,0))</f>
        <v>0.5</v>
      </c>
      <c r="L392" s="7">
        <f>INDEX(products!$A$1:$G$49,MATCH('Order-Worksheet'!$D392,products!$A$1:$A$49,0),MATCH('Order-Worksheet'!L$1,products!$A$1:$G$1,0))</f>
        <v>7.29</v>
      </c>
      <c r="M392" s="7">
        <f t="shared" si="18"/>
        <v>14.58</v>
      </c>
      <c r="N392" t="str">
        <f t="shared" si="19"/>
        <v>Excelsa</v>
      </c>
      <c r="O392" t="str">
        <f t="shared" si="20"/>
        <v>Dark</v>
      </c>
      <c r="P392" t="str">
        <f>VLOOKUP(Orders_Table[[#This Row],[Customer ID]],customers!$A$1:$I$1001,9,FALSE)</f>
        <v>Yes</v>
      </c>
    </row>
    <row r="393" spans="1:16" x14ac:dyDescent="0.25">
      <c r="A393" s="2" t="s">
        <v>2694</v>
      </c>
      <c r="B393" s="4">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INDEX(products!$A$1:$G$49,MATCH('Order-Worksheet'!$D393,products!$A$1:$A$49,0),MATCH('Order-Worksheet'!I$1,products!$A$1:$G$1,0))</f>
        <v>Ara</v>
      </c>
      <c r="J393" t="str">
        <f>INDEX(products!$A$1:$G$49,MATCH('Order-Worksheet'!$D393,products!$A$1:$A$49,0),MATCH('Order-Worksheet'!J$1,products!$A$1:$G$1,0))</f>
        <v>M</v>
      </c>
      <c r="K393" s="5">
        <f>INDEX(products!$A$1:$G$49,MATCH('Order-Worksheet'!$D393,products!$A$1:$A$49,0),MATCH('Order-Worksheet'!K$1,products!$A$1:$G$1,0))</f>
        <v>0.5</v>
      </c>
      <c r="L393" s="7">
        <f>INDEX(products!$A$1:$G$49,MATCH('Order-Worksheet'!$D393,products!$A$1:$A$49,0),MATCH('Order-Worksheet'!L$1,products!$A$1:$G$1,0))</f>
        <v>6.75</v>
      </c>
      <c r="M393" s="7">
        <f t="shared" si="18"/>
        <v>13.5</v>
      </c>
      <c r="N393" t="str">
        <f t="shared" si="19"/>
        <v>Arabica</v>
      </c>
      <c r="O393" t="str">
        <f t="shared" si="20"/>
        <v>Medium</v>
      </c>
      <c r="P393" t="str">
        <f>VLOOKUP(Orders_Table[[#This Row],[Customer ID]],customers!$A$1:$I$1001,9,FALSE)</f>
        <v>No</v>
      </c>
    </row>
    <row r="394" spans="1:16" x14ac:dyDescent="0.25">
      <c r="A394" s="2" t="s">
        <v>2699</v>
      </c>
      <c r="B394" s="4">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INDEX(products!$A$1:$G$49,MATCH('Order-Worksheet'!$D394,products!$A$1:$A$49,0),MATCH('Order-Worksheet'!I$1,products!$A$1:$G$1,0))</f>
        <v>Exc</v>
      </c>
      <c r="J394" t="str">
        <f>INDEX(products!$A$1:$G$49,MATCH('Order-Worksheet'!$D394,products!$A$1:$A$49,0),MATCH('Order-Worksheet'!J$1,products!$A$1:$G$1,0))</f>
        <v>L</v>
      </c>
      <c r="K394" s="5">
        <f>INDEX(products!$A$1:$G$49,MATCH('Order-Worksheet'!$D394,products!$A$1:$A$49,0),MATCH('Order-Worksheet'!K$1,products!$A$1:$G$1,0))</f>
        <v>1</v>
      </c>
      <c r="L394" s="7">
        <f>INDEX(products!$A$1:$G$49,MATCH('Order-Worksheet'!$D394,products!$A$1:$A$49,0),MATCH('Order-Worksheet'!L$1,products!$A$1:$G$1,0))</f>
        <v>14.85</v>
      </c>
      <c r="M394" s="7">
        <f t="shared" si="18"/>
        <v>89.1</v>
      </c>
      <c r="N394" t="str">
        <f t="shared" si="19"/>
        <v>Excelsa</v>
      </c>
      <c r="O394" t="str">
        <f t="shared" si="20"/>
        <v>Light</v>
      </c>
      <c r="P394" t="str">
        <f>VLOOKUP(Orders_Table[[#This Row],[Customer ID]],customers!$A$1:$I$1001,9,FALSE)</f>
        <v>No</v>
      </c>
    </row>
    <row r="395" spans="1:16" x14ac:dyDescent="0.25">
      <c r="A395" s="2" t="s">
        <v>2699</v>
      </c>
      <c r="B395" s="4">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INDEX(products!$A$1:$G$49,MATCH('Order-Worksheet'!$D395,products!$A$1:$A$49,0),MATCH('Order-Worksheet'!I$1,products!$A$1:$G$1,0))</f>
        <v>Ara</v>
      </c>
      <c r="J395" t="str">
        <f>INDEX(products!$A$1:$G$49,MATCH('Order-Worksheet'!$D395,products!$A$1:$A$49,0),MATCH('Order-Worksheet'!J$1,products!$A$1:$G$1,0))</f>
        <v>L</v>
      </c>
      <c r="K395" s="5">
        <f>INDEX(products!$A$1:$G$49,MATCH('Order-Worksheet'!$D395,products!$A$1:$A$49,0),MATCH('Order-Worksheet'!K$1,products!$A$1:$G$1,0))</f>
        <v>0.2</v>
      </c>
      <c r="L395" s="7">
        <f>INDEX(products!$A$1:$G$49,MATCH('Order-Worksheet'!$D395,products!$A$1:$A$49,0),MATCH('Order-Worksheet'!L$1,products!$A$1:$G$1,0))</f>
        <v>3.8849999999999998</v>
      </c>
      <c r="M395" s="7">
        <f t="shared" si="18"/>
        <v>3.8849999999999998</v>
      </c>
      <c r="N395" t="str">
        <f t="shared" si="19"/>
        <v>Arabica</v>
      </c>
      <c r="O395" t="str">
        <f t="shared" si="20"/>
        <v>Light</v>
      </c>
      <c r="P395" t="str">
        <f>VLOOKUP(Orders_Table[[#This Row],[Customer ID]],customers!$A$1:$I$1001,9,FALSE)</f>
        <v>No</v>
      </c>
    </row>
    <row r="396" spans="1:16" x14ac:dyDescent="0.25">
      <c r="A396" s="2" t="s">
        <v>2710</v>
      </c>
      <c r="B396" s="4">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INDEX(products!$A$1:$G$49,MATCH('Order-Worksheet'!$D396,products!$A$1:$A$49,0),MATCH('Order-Worksheet'!I$1,products!$A$1:$G$1,0))</f>
        <v>Rob</v>
      </c>
      <c r="J396" t="str">
        <f>INDEX(products!$A$1:$G$49,MATCH('Order-Worksheet'!$D396,products!$A$1:$A$49,0),MATCH('Order-Worksheet'!J$1,products!$A$1:$G$1,0))</f>
        <v>L</v>
      </c>
      <c r="K396" s="5">
        <f>INDEX(products!$A$1:$G$49,MATCH('Order-Worksheet'!$D396,products!$A$1:$A$49,0),MATCH('Order-Worksheet'!K$1,products!$A$1:$G$1,0))</f>
        <v>2.5</v>
      </c>
      <c r="L396" s="7">
        <f>INDEX(products!$A$1:$G$49,MATCH('Order-Worksheet'!$D396,products!$A$1:$A$49,0),MATCH('Order-Worksheet'!L$1,products!$A$1:$G$1,0))</f>
        <v>27.484999999999996</v>
      </c>
      <c r="M396" s="7">
        <f t="shared" si="18"/>
        <v>109.93999999999998</v>
      </c>
      <c r="N396" t="str">
        <f t="shared" si="19"/>
        <v>Robusta</v>
      </c>
      <c r="O396" t="str">
        <f t="shared" si="20"/>
        <v>Light</v>
      </c>
      <c r="P396" t="str">
        <f>VLOOKUP(Orders_Table[[#This Row],[Customer ID]],customers!$A$1:$I$1001,9,FALSE)</f>
        <v>No</v>
      </c>
    </row>
    <row r="397" spans="1:16" x14ac:dyDescent="0.25">
      <c r="A397" s="2" t="s">
        <v>2716</v>
      </c>
      <c r="B397" s="4">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INDEX(products!$A$1:$G$49,MATCH('Order-Worksheet'!$D397,products!$A$1:$A$49,0),MATCH('Order-Worksheet'!I$1,products!$A$1:$G$1,0))</f>
        <v>Lib</v>
      </c>
      <c r="J397" t="str">
        <f>INDEX(products!$A$1:$G$49,MATCH('Order-Worksheet'!$D397,products!$A$1:$A$49,0),MATCH('Order-Worksheet'!J$1,products!$A$1:$G$1,0))</f>
        <v>D</v>
      </c>
      <c r="K397" s="5">
        <f>INDEX(products!$A$1:$G$49,MATCH('Order-Worksheet'!$D397,products!$A$1:$A$49,0),MATCH('Order-Worksheet'!K$1,products!$A$1:$G$1,0))</f>
        <v>0.5</v>
      </c>
      <c r="L397" s="7">
        <f>INDEX(products!$A$1:$G$49,MATCH('Order-Worksheet'!$D397,products!$A$1:$A$49,0),MATCH('Order-Worksheet'!L$1,products!$A$1:$G$1,0))</f>
        <v>7.77</v>
      </c>
      <c r="M397" s="7">
        <f t="shared" si="18"/>
        <v>46.62</v>
      </c>
      <c r="N397" t="str">
        <f t="shared" si="19"/>
        <v>Liberica</v>
      </c>
      <c r="O397" t="str">
        <f t="shared" si="20"/>
        <v>Dark</v>
      </c>
      <c r="P397" t="str">
        <f>VLOOKUP(Orders_Table[[#This Row],[Customer ID]],customers!$A$1:$I$1001,9,FALSE)</f>
        <v>Yes</v>
      </c>
    </row>
    <row r="398" spans="1:16" x14ac:dyDescent="0.25">
      <c r="A398" s="2" t="s">
        <v>2721</v>
      </c>
      <c r="B398" s="4">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INDEX(products!$A$1:$G$49,MATCH('Order-Worksheet'!$D398,products!$A$1:$A$49,0),MATCH('Order-Worksheet'!I$1,products!$A$1:$G$1,0))</f>
        <v>Ara</v>
      </c>
      <c r="J398" t="str">
        <f>INDEX(products!$A$1:$G$49,MATCH('Order-Worksheet'!$D398,products!$A$1:$A$49,0),MATCH('Order-Worksheet'!J$1,products!$A$1:$G$1,0))</f>
        <v>L</v>
      </c>
      <c r="K398" s="5">
        <f>INDEX(products!$A$1:$G$49,MATCH('Order-Worksheet'!$D398,products!$A$1:$A$49,0),MATCH('Order-Worksheet'!K$1,products!$A$1:$G$1,0))</f>
        <v>0.5</v>
      </c>
      <c r="L398" s="7">
        <f>INDEX(products!$A$1:$G$49,MATCH('Order-Worksheet'!$D398,products!$A$1:$A$49,0),MATCH('Order-Worksheet'!L$1,products!$A$1:$G$1,0))</f>
        <v>7.77</v>
      </c>
      <c r="M398" s="7">
        <f t="shared" si="18"/>
        <v>38.849999999999994</v>
      </c>
      <c r="N398" t="str">
        <f t="shared" si="19"/>
        <v>Arabica</v>
      </c>
      <c r="O398" t="str">
        <f t="shared" si="20"/>
        <v>Light</v>
      </c>
      <c r="P398" t="str">
        <f>VLOOKUP(Orders_Table[[#This Row],[Customer ID]],customers!$A$1:$I$1001,9,FALSE)</f>
        <v>No</v>
      </c>
    </row>
    <row r="399" spans="1:16" x14ac:dyDescent="0.25">
      <c r="A399" s="2" t="s">
        <v>2727</v>
      </c>
      <c r="B399" s="4">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INDEX(products!$A$1:$G$49,MATCH('Order-Worksheet'!$D399,products!$A$1:$A$49,0),MATCH('Order-Worksheet'!I$1,products!$A$1:$G$1,0))</f>
        <v>Lib</v>
      </c>
      <c r="J399" t="str">
        <f>INDEX(products!$A$1:$G$49,MATCH('Order-Worksheet'!$D399,products!$A$1:$A$49,0),MATCH('Order-Worksheet'!J$1,products!$A$1:$G$1,0))</f>
        <v>D</v>
      </c>
      <c r="K399" s="5">
        <f>INDEX(products!$A$1:$G$49,MATCH('Order-Worksheet'!$D399,products!$A$1:$A$49,0),MATCH('Order-Worksheet'!K$1,products!$A$1:$G$1,0))</f>
        <v>0.5</v>
      </c>
      <c r="L399" s="7">
        <f>INDEX(products!$A$1:$G$49,MATCH('Order-Worksheet'!$D399,products!$A$1:$A$49,0),MATCH('Order-Worksheet'!L$1,products!$A$1:$G$1,0))</f>
        <v>7.77</v>
      </c>
      <c r="M399" s="7">
        <f t="shared" si="18"/>
        <v>31.08</v>
      </c>
      <c r="N399" t="str">
        <f t="shared" si="19"/>
        <v>Liberica</v>
      </c>
      <c r="O399" t="str">
        <f t="shared" si="20"/>
        <v>Dark</v>
      </c>
      <c r="P399" t="str">
        <f>VLOOKUP(Orders_Table[[#This Row],[Customer ID]],customers!$A$1:$I$1001,9,FALSE)</f>
        <v>Yes</v>
      </c>
    </row>
    <row r="400" spans="1:16" x14ac:dyDescent="0.25">
      <c r="A400" s="2" t="s">
        <v>2733</v>
      </c>
      <c r="B400" s="4">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INDEX(products!$A$1:$G$49,MATCH('Order-Worksheet'!$D400,products!$A$1:$A$49,0),MATCH('Order-Worksheet'!I$1,products!$A$1:$G$1,0))</f>
        <v>Ara</v>
      </c>
      <c r="J400" t="str">
        <f>INDEX(products!$A$1:$G$49,MATCH('Order-Worksheet'!$D400,products!$A$1:$A$49,0),MATCH('Order-Worksheet'!J$1,products!$A$1:$G$1,0))</f>
        <v>D</v>
      </c>
      <c r="K400" s="5">
        <f>INDEX(products!$A$1:$G$49,MATCH('Order-Worksheet'!$D400,products!$A$1:$A$49,0),MATCH('Order-Worksheet'!K$1,products!$A$1:$G$1,0))</f>
        <v>0.2</v>
      </c>
      <c r="L400" s="7">
        <f>INDEX(products!$A$1:$G$49,MATCH('Order-Worksheet'!$D400,products!$A$1:$A$49,0),MATCH('Order-Worksheet'!L$1,products!$A$1:$G$1,0))</f>
        <v>2.9849999999999999</v>
      </c>
      <c r="M400" s="7">
        <f t="shared" si="18"/>
        <v>17.91</v>
      </c>
      <c r="N400" t="str">
        <f t="shared" si="19"/>
        <v>Arabica</v>
      </c>
      <c r="O400" t="str">
        <f t="shared" si="20"/>
        <v>Dark</v>
      </c>
      <c r="P400" t="str">
        <f>VLOOKUP(Orders_Table[[#This Row],[Customer ID]],customers!$A$1:$I$1001,9,FALSE)</f>
        <v>Yes</v>
      </c>
    </row>
    <row r="401" spans="1:16" x14ac:dyDescent="0.25">
      <c r="A401" s="2" t="s">
        <v>2739</v>
      </c>
      <c r="B401" s="4">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INDEX(products!$A$1:$G$49,MATCH('Order-Worksheet'!$D401,products!$A$1:$A$49,0),MATCH('Order-Worksheet'!I$1,products!$A$1:$G$1,0))</f>
        <v>Exc</v>
      </c>
      <c r="J401" t="str">
        <f>INDEX(products!$A$1:$G$49,MATCH('Order-Worksheet'!$D401,products!$A$1:$A$49,0),MATCH('Order-Worksheet'!J$1,products!$A$1:$G$1,0))</f>
        <v>D</v>
      </c>
      <c r="K401" s="5">
        <f>INDEX(products!$A$1:$G$49,MATCH('Order-Worksheet'!$D401,products!$A$1:$A$49,0),MATCH('Order-Worksheet'!K$1,products!$A$1:$G$1,0))</f>
        <v>2.5</v>
      </c>
      <c r="L401" s="7">
        <f>INDEX(products!$A$1:$G$49,MATCH('Order-Worksheet'!$D401,products!$A$1:$A$49,0),MATCH('Order-Worksheet'!L$1,products!$A$1:$G$1,0))</f>
        <v>27.945</v>
      </c>
      <c r="M401" s="7">
        <f t="shared" si="18"/>
        <v>167.67000000000002</v>
      </c>
      <c r="N401" t="str">
        <f t="shared" si="19"/>
        <v>Excelsa</v>
      </c>
      <c r="O401" t="str">
        <f t="shared" si="20"/>
        <v>Dark</v>
      </c>
      <c r="P401" t="str">
        <f>VLOOKUP(Orders_Table[[#This Row],[Customer ID]],customers!$A$1:$I$1001,9,FALSE)</f>
        <v>No</v>
      </c>
    </row>
    <row r="402" spans="1:16" x14ac:dyDescent="0.25">
      <c r="A402" s="2" t="s">
        <v>2745</v>
      </c>
      <c r="B402" s="4">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INDEX(products!$A$1:$G$49,MATCH('Order-Worksheet'!$D402,products!$A$1:$A$49,0),MATCH('Order-Worksheet'!I$1,products!$A$1:$G$1,0))</f>
        <v>Lib</v>
      </c>
      <c r="J402" t="str">
        <f>INDEX(products!$A$1:$G$49,MATCH('Order-Worksheet'!$D402,products!$A$1:$A$49,0),MATCH('Order-Worksheet'!J$1,products!$A$1:$G$1,0))</f>
        <v>L</v>
      </c>
      <c r="K402" s="5">
        <f>INDEX(products!$A$1:$G$49,MATCH('Order-Worksheet'!$D402,products!$A$1:$A$49,0),MATCH('Order-Worksheet'!K$1,products!$A$1:$G$1,0))</f>
        <v>1</v>
      </c>
      <c r="L402" s="7">
        <f>INDEX(products!$A$1:$G$49,MATCH('Order-Worksheet'!$D402,products!$A$1:$A$49,0),MATCH('Order-Worksheet'!L$1,products!$A$1:$G$1,0))</f>
        <v>15.85</v>
      </c>
      <c r="M402" s="7">
        <f t="shared" si="18"/>
        <v>63.4</v>
      </c>
      <c r="N402" t="str">
        <f t="shared" si="19"/>
        <v>Liberica</v>
      </c>
      <c r="O402" t="str">
        <f t="shared" si="20"/>
        <v>Light</v>
      </c>
      <c r="P402" t="str">
        <f>VLOOKUP(Orders_Table[[#This Row],[Customer ID]],customers!$A$1:$I$1001,9,FALSE)</f>
        <v>No</v>
      </c>
    </row>
    <row r="403" spans="1:16" x14ac:dyDescent="0.25">
      <c r="A403" s="2" t="s">
        <v>2751</v>
      </c>
      <c r="B403" s="4">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INDEX(products!$A$1:$G$49,MATCH('Order-Worksheet'!$D403,products!$A$1:$A$49,0),MATCH('Order-Worksheet'!I$1,products!$A$1:$G$1,0))</f>
        <v>Lib</v>
      </c>
      <c r="J403" t="str">
        <f>INDEX(products!$A$1:$G$49,MATCH('Order-Worksheet'!$D403,products!$A$1:$A$49,0),MATCH('Order-Worksheet'!J$1,products!$A$1:$G$1,0))</f>
        <v>M</v>
      </c>
      <c r="K403" s="5">
        <f>INDEX(products!$A$1:$G$49,MATCH('Order-Worksheet'!$D403,products!$A$1:$A$49,0),MATCH('Order-Worksheet'!K$1,products!$A$1:$G$1,0))</f>
        <v>0.2</v>
      </c>
      <c r="L403" s="7">
        <f>INDEX(products!$A$1:$G$49,MATCH('Order-Worksheet'!$D403,products!$A$1:$A$49,0),MATCH('Order-Worksheet'!L$1,products!$A$1:$G$1,0))</f>
        <v>4.3650000000000002</v>
      </c>
      <c r="M403" s="7">
        <f t="shared" si="18"/>
        <v>8.73</v>
      </c>
      <c r="N403" t="str">
        <f t="shared" si="19"/>
        <v>Liberica</v>
      </c>
      <c r="O403" t="str">
        <f t="shared" si="20"/>
        <v>Medium</v>
      </c>
      <c r="P403" t="str">
        <f>VLOOKUP(Orders_Table[[#This Row],[Customer ID]],customers!$A$1:$I$1001,9,FALSE)</f>
        <v>Yes</v>
      </c>
    </row>
    <row r="404" spans="1:16" x14ac:dyDescent="0.25">
      <c r="A404" s="2" t="s">
        <v>2757</v>
      </c>
      <c r="B404" s="4">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INDEX(products!$A$1:$G$49,MATCH('Order-Worksheet'!$D404,products!$A$1:$A$49,0),MATCH('Order-Worksheet'!I$1,products!$A$1:$G$1,0))</f>
        <v>Rob</v>
      </c>
      <c r="J404" t="str">
        <f>INDEX(products!$A$1:$G$49,MATCH('Order-Worksheet'!$D404,products!$A$1:$A$49,0),MATCH('Order-Worksheet'!J$1,products!$A$1:$G$1,0))</f>
        <v>D</v>
      </c>
      <c r="K404" s="5">
        <f>INDEX(products!$A$1:$G$49,MATCH('Order-Worksheet'!$D404,products!$A$1:$A$49,0),MATCH('Order-Worksheet'!K$1,products!$A$1:$G$1,0))</f>
        <v>1</v>
      </c>
      <c r="L404" s="7">
        <f>INDEX(products!$A$1:$G$49,MATCH('Order-Worksheet'!$D404,products!$A$1:$A$49,0),MATCH('Order-Worksheet'!L$1,products!$A$1:$G$1,0))</f>
        <v>8.9499999999999993</v>
      </c>
      <c r="M404" s="7">
        <f t="shared" si="18"/>
        <v>26.849999999999998</v>
      </c>
      <c r="N404" t="str">
        <f t="shared" si="19"/>
        <v>Robusta</v>
      </c>
      <c r="O404" t="str">
        <f t="shared" si="20"/>
        <v>Dark</v>
      </c>
      <c r="P404" t="str">
        <f>VLOOKUP(Orders_Table[[#This Row],[Customer ID]],customers!$A$1:$I$1001,9,FALSE)</f>
        <v>Yes</v>
      </c>
    </row>
    <row r="405" spans="1:16" x14ac:dyDescent="0.25">
      <c r="A405" s="2" t="s">
        <v>2763</v>
      </c>
      <c r="B405" s="4">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INDEX(products!$A$1:$G$49,MATCH('Order-Worksheet'!$D405,products!$A$1:$A$49,0),MATCH('Order-Worksheet'!I$1,products!$A$1:$G$1,0))</f>
        <v>Lib</v>
      </c>
      <c r="J405" t="str">
        <f>INDEX(products!$A$1:$G$49,MATCH('Order-Worksheet'!$D405,products!$A$1:$A$49,0),MATCH('Order-Worksheet'!J$1,products!$A$1:$G$1,0))</f>
        <v>L</v>
      </c>
      <c r="K405" s="5">
        <f>INDEX(products!$A$1:$G$49,MATCH('Order-Worksheet'!$D405,products!$A$1:$A$49,0),MATCH('Order-Worksheet'!K$1,products!$A$1:$G$1,0))</f>
        <v>0.2</v>
      </c>
      <c r="L405" s="7">
        <f>INDEX(products!$A$1:$G$49,MATCH('Order-Worksheet'!$D405,products!$A$1:$A$49,0),MATCH('Order-Worksheet'!L$1,products!$A$1:$G$1,0))</f>
        <v>4.7549999999999999</v>
      </c>
      <c r="M405" s="7">
        <f t="shared" si="18"/>
        <v>9.51</v>
      </c>
      <c r="N405" t="str">
        <f t="shared" si="19"/>
        <v>Liberica</v>
      </c>
      <c r="O405" t="str">
        <f t="shared" si="20"/>
        <v>Light</v>
      </c>
      <c r="P405" t="str">
        <f>VLOOKUP(Orders_Table[[#This Row],[Customer ID]],customers!$A$1:$I$1001,9,FALSE)</f>
        <v>No</v>
      </c>
    </row>
    <row r="406" spans="1:16" x14ac:dyDescent="0.25">
      <c r="A406" s="2" t="s">
        <v>2769</v>
      </c>
      <c r="B406" s="4">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INDEX(products!$A$1:$G$49,MATCH('Order-Worksheet'!$D406,products!$A$1:$A$49,0),MATCH('Order-Worksheet'!I$1,products!$A$1:$G$1,0))</f>
        <v>Ara</v>
      </c>
      <c r="J406" t="str">
        <f>INDEX(products!$A$1:$G$49,MATCH('Order-Worksheet'!$D406,products!$A$1:$A$49,0),MATCH('Order-Worksheet'!J$1,products!$A$1:$G$1,0))</f>
        <v>D</v>
      </c>
      <c r="K406" s="5">
        <f>INDEX(products!$A$1:$G$49,MATCH('Order-Worksheet'!$D406,products!$A$1:$A$49,0),MATCH('Order-Worksheet'!K$1,products!$A$1:$G$1,0))</f>
        <v>1</v>
      </c>
      <c r="L406" s="7">
        <f>INDEX(products!$A$1:$G$49,MATCH('Order-Worksheet'!$D406,products!$A$1:$A$49,0),MATCH('Order-Worksheet'!L$1,products!$A$1:$G$1,0))</f>
        <v>9.9499999999999993</v>
      </c>
      <c r="M406" s="7">
        <f t="shared" si="18"/>
        <v>39.799999999999997</v>
      </c>
      <c r="N406" t="str">
        <f t="shared" si="19"/>
        <v>Arabica</v>
      </c>
      <c r="O406" t="str">
        <f t="shared" si="20"/>
        <v>Dark</v>
      </c>
      <c r="P406" t="str">
        <f>VLOOKUP(Orders_Table[[#This Row],[Customer ID]],customers!$A$1:$I$1001,9,FALSE)</f>
        <v>No</v>
      </c>
    </row>
    <row r="407" spans="1:16" x14ac:dyDescent="0.25">
      <c r="A407" s="2" t="s">
        <v>2775</v>
      </c>
      <c r="B407" s="4">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INDEX(products!$A$1:$G$49,MATCH('Order-Worksheet'!$D407,products!$A$1:$A$49,0),MATCH('Order-Worksheet'!I$1,products!$A$1:$G$1,0))</f>
        <v>Exc</v>
      </c>
      <c r="J407" t="str">
        <f>INDEX(products!$A$1:$G$49,MATCH('Order-Worksheet'!$D407,products!$A$1:$A$49,0),MATCH('Order-Worksheet'!J$1,products!$A$1:$G$1,0))</f>
        <v>M</v>
      </c>
      <c r="K407" s="5">
        <f>INDEX(products!$A$1:$G$49,MATCH('Order-Worksheet'!$D407,products!$A$1:$A$49,0),MATCH('Order-Worksheet'!K$1,products!$A$1:$G$1,0))</f>
        <v>0.5</v>
      </c>
      <c r="L407" s="7">
        <f>INDEX(products!$A$1:$G$49,MATCH('Order-Worksheet'!$D407,products!$A$1:$A$49,0),MATCH('Order-Worksheet'!L$1,products!$A$1:$G$1,0))</f>
        <v>8.25</v>
      </c>
      <c r="M407" s="7">
        <f t="shared" si="18"/>
        <v>24.75</v>
      </c>
      <c r="N407" t="str">
        <f t="shared" si="19"/>
        <v>Excelsa</v>
      </c>
      <c r="O407" t="str">
        <f t="shared" si="20"/>
        <v>Medium</v>
      </c>
      <c r="P407" t="str">
        <f>VLOOKUP(Orders_Table[[#This Row],[Customer ID]],customers!$A$1:$I$1001,9,FALSE)</f>
        <v>Yes</v>
      </c>
    </row>
    <row r="408" spans="1:16" x14ac:dyDescent="0.25">
      <c r="A408" s="2" t="s">
        <v>2781</v>
      </c>
      <c r="B408" s="4">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INDEX(products!$A$1:$G$49,MATCH('Order-Worksheet'!$D408,products!$A$1:$A$49,0),MATCH('Order-Worksheet'!I$1,products!$A$1:$G$1,0))</f>
        <v>Exc</v>
      </c>
      <c r="J408" t="str">
        <f>INDEX(products!$A$1:$G$49,MATCH('Order-Worksheet'!$D408,products!$A$1:$A$49,0),MATCH('Order-Worksheet'!J$1,products!$A$1:$G$1,0))</f>
        <v>M</v>
      </c>
      <c r="K408" s="5">
        <f>INDEX(products!$A$1:$G$49,MATCH('Order-Worksheet'!$D408,products!$A$1:$A$49,0),MATCH('Order-Worksheet'!K$1,products!$A$1:$G$1,0))</f>
        <v>1</v>
      </c>
      <c r="L408" s="7">
        <f>INDEX(products!$A$1:$G$49,MATCH('Order-Worksheet'!$D408,products!$A$1:$A$49,0),MATCH('Order-Worksheet'!L$1,products!$A$1:$G$1,0))</f>
        <v>13.75</v>
      </c>
      <c r="M408" s="7">
        <f t="shared" si="18"/>
        <v>68.75</v>
      </c>
      <c r="N408" t="str">
        <f t="shared" si="19"/>
        <v>Excelsa</v>
      </c>
      <c r="O408" t="str">
        <f t="shared" si="20"/>
        <v>Medium</v>
      </c>
      <c r="P408" t="str">
        <f>VLOOKUP(Orders_Table[[#This Row],[Customer ID]],customers!$A$1:$I$1001,9,FALSE)</f>
        <v>Yes</v>
      </c>
    </row>
    <row r="409" spans="1:16" x14ac:dyDescent="0.25">
      <c r="A409" s="2" t="s">
        <v>2787</v>
      </c>
      <c r="B409" s="4">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INDEX(products!$A$1:$G$49,MATCH('Order-Worksheet'!$D409,products!$A$1:$A$49,0),MATCH('Order-Worksheet'!I$1,products!$A$1:$G$1,0))</f>
        <v>Exc</v>
      </c>
      <c r="J409" t="str">
        <f>INDEX(products!$A$1:$G$49,MATCH('Order-Worksheet'!$D409,products!$A$1:$A$49,0),MATCH('Order-Worksheet'!J$1,products!$A$1:$G$1,0))</f>
        <v>M</v>
      </c>
      <c r="K409" s="5">
        <f>INDEX(products!$A$1:$G$49,MATCH('Order-Worksheet'!$D409,products!$A$1:$A$49,0),MATCH('Order-Worksheet'!K$1,products!$A$1:$G$1,0))</f>
        <v>0.5</v>
      </c>
      <c r="L409" s="7">
        <f>INDEX(products!$A$1:$G$49,MATCH('Order-Worksheet'!$D409,products!$A$1:$A$49,0),MATCH('Order-Worksheet'!L$1,products!$A$1:$G$1,0))</f>
        <v>8.25</v>
      </c>
      <c r="M409" s="7">
        <f t="shared" si="18"/>
        <v>49.5</v>
      </c>
      <c r="N409" t="str">
        <f t="shared" si="19"/>
        <v>Excelsa</v>
      </c>
      <c r="O409" t="str">
        <f t="shared" si="20"/>
        <v>Medium</v>
      </c>
      <c r="P409" t="str">
        <f>VLOOKUP(Orders_Table[[#This Row],[Customer ID]],customers!$A$1:$I$1001,9,FALSE)</f>
        <v>No</v>
      </c>
    </row>
    <row r="410" spans="1:16" x14ac:dyDescent="0.25">
      <c r="A410" s="2" t="s">
        <v>2792</v>
      </c>
      <c r="B410" s="4">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INDEX(products!$A$1:$G$49,MATCH('Order-Worksheet'!$D410,products!$A$1:$A$49,0),MATCH('Order-Worksheet'!I$1,products!$A$1:$G$1,0))</f>
        <v>Ara</v>
      </c>
      <c r="J410" t="str">
        <f>INDEX(products!$A$1:$G$49,MATCH('Order-Worksheet'!$D410,products!$A$1:$A$49,0),MATCH('Order-Worksheet'!J$1,products!$A$1:$G$1,0))</f>
        <v>M</v>
      </c>
      <c r="K410" s="5">
        <f>INDEX(products!$A$1:$G$49,MATCH('Order-Worksheet'!$D410,products!$A$1:$A$49,0),MATCH('Order-Worksheet'!K$1,products!$A$1:$G$1,0))</f>
        <v>2.5</v>
      </c>
      <c r="L410" s="7">
        <f>INDEX(products!$A$1:$G$49,MATCH('Order-Worksheet'!$D410,products!$A$1:$A$49,0),MATCH('Order-Worksheet'!L$1,products!$A$1:$G$1,0))</f>
        <v>25.874999999999996</v>
      </c>
      <c r="M410" s="7">
        <f t="shared" si="18"/>
        <v>51.749999999999993</v>
      </c>
      <c r="N410" t="str">
        <f t="shared" si="19"/>
        <v>Arabica</v>
      </c>
      <c r="O410" t="str">
        <f t="shared" si="20"/>
        <v>Medium</v>
      </c>
      <c r="P410" t="str">
        <f>VLOOKUP(Orders_Table[[#This Row],[Customer ID]],customers!$A$1:$I$1001,9,FALSE)</f>
        <v>Yes</v>
      </c>
    </row>
    <row r="411" spans="1:16" x14ac:dyDescent="0.25">
      <c r="A411" s="2" t="s">
        <v>2798</v>
      </c>
      <c r="B411" s="4">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INDEX(products!$A$1:$G$49,MATCH('Order-Worksheet'!$D411,products!$A$1:$A$49,0),MATCH('Order-Worksheet'!I$1,products!$A$1:$G$1,0))</f>
        <v>Lib</v>
      </c>
      <c r="J411" t="str">
        <f>INDEX(products!$A$1:$G$49,MATCH('Order-Worksheet'!$D411,products!$A$1:$A$49,0),MATCH('Order-Worksheet'!J$1,products!$A$1:$G$1,0))</f>
        <v>L</v>
      </c>
      <c r="K411" s="5">
        <f>INDEX(products!$A$1:$G$49,MATCH('Order-Worksheet'!$D411,products!$A$1:$A$49,0),MATCH('Order-Worksheet'!K$1,products!$A$1:$G$1,0))</f>
        <v>1</v>
      </c>
      <c r="L411" s="7">
        <f>INDEX(products!$A$1:$G$49,MATCH('Order-Worksheet'!$D411,products!$A$1:$A$49,0),MATCH('Order-Worksheet'!L$1,products!$A$1:$G$1,0))</f>
        <v>15.85</v>
      </c>
      <c r="M411" s="7">
        <f t="shared" si="18"/>
        <v>47.55</v>
      </c>
      <c r="N411" t="str">
        <f t="shared" si="19"/>
        <v>Liberica</v>
      </c>
      <c r="O411" t="str">
        <f t="shared" si="20"/>
        <v>Light</v>
      </c>
      <c r="P411" t="str">
        <f>VLOOKUP(Orders_Table[[#This Row],[Customer ID]],customers!$A$1:$I$1001,9,FALSE)</f>
        <v>Yes</v>
      </c>
    </row>
    <row r="412" spans="1:16" x14ac:dyDescent="0.25">
      <c r="A412" s="2" t="s">
        <v>2803</v>
      </c>
      <c r="B412" s="4">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INDEX(products!$A$1:$G$49,MATCH('Order-Worksheet'!$D412,products!$A$1:$A$49,0),MATCH('Order-Worksheet'!I$1,products!$A$1:$G$1,0))</f>
        <v>Ara</v>
      </c>
      <c r="J412" t="str">
        <f>INDEX(products!$A$1:$G$49,MATCH('Order-Worksheet'!$D412,products!$A$1:$A$49,0),MATCH('Order-Worksheet'!J$1,products!$A$1:$G$1,0))</f>
        <v>L</v>
      </c>
      <c r="K412" s="5">
        <f>INDEX(products!$A$1:$G$49,MATCH('Order-Worksheet'!$D412,products!$A$1:$A$49,0),MATCH('Order-Worksheet'!K$1,products!$A$1:$G$1,0))</f>
        <v>0.2</v>
      </c>
      <c r="L412" s="7">
        <f>INDEX(products!$A$1:$G$49,MATCH('Order-Worksheet'!$D412,products!$A$1:$A$49,0),MATCH('Order-Worksheet'!L$1,products!$A$1:$G$1,0))</f>
        <v>3.8849999999999998</v>
      </c>
      <c r="M412" s="7">
        <f t="shared" si="18"/>
        <v>15.54</v>
      </c>
      <c r="N412" t="str">
        <f t="shared" si="19"/>
        <v>Arabica</v>
      </c>
      <c r="O412" t="str">
        <f t="shared" si="20"/>
        <v>Light</v>
      </c>
      <c r="P412" t="str">
        <f>VLOOKUP(Orders_Table[[#This Row],[Customer ID]],customers!$A$1:$I$1001,9,FALSE)</f>
        <v>No</v>
      </c>
    </row>
    <row r="413" spans="1:16" x14ac:dyDescent="0.25">
      <c r="A413" s="2" t="s">
        <v>2808</v>
      </c>
      <c r="B413" s="4">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INDEX(products!$A$1:$G$49,MATCH('Order-Worksheet'!$D413,products!$A$1:$A$49,0),MATCH('Order-Worksheet'!I$1,products!$A$1:$G$1,0))</f>
        <v>Lib</v>
      </c>
      <c r="J413" t="str">
        <f>INDEX(products!$A$1:$G$49,MATCH('Order-Worksheet'!$D413,products!$A$1:$A$49,0),MATCH('Order-Worksheet'!J$1,products!$A$1:$G$1,0))</f>
        <v>M</v>
      </c>
      <c r="K413" s="5">
        <f>INDEX(products!$A$1:$G$49,MATCH('Order-Worksheet'!$D413,products!$A$1:$A$49,0),MATCH('Order-Worksheet'!K$1,products!$A$1:$G$1,0))</f>
        <v>1</v>
      </c>
      <c r="L413" s="7">
        <f>INDEX(products!$A$1:$G$49,MATCH('Order-Worksheet'!$D413,products!$A$1:$A$49,0),MATCH('Order-Worksheet'!L$1,products!$A$1:$G$1,0))</f>
        <v>14.55</v>
      </c>
      <c r="M413" s="7">
        <f t="shared" si="18"/>
        <v>87.300000000000011</v>
      </c>
      <c r="N413" t="str">
        <f t="shared" si="19"/>
        <v>Liberica</v>
      </c>
      <c r="O413" t="str">
        <f t="shared" si="20"/>
        <v>Medium</v>
      </c>
      <c r="P413" t="str">
        <f>VLOOKUP(Orders_Table[[#This Row],[Customer ID]],customers!$A$1:$I$1001,9,FALSE)</f>
        <v>Yes</v>
      </c>
    </row>
    <row r="414" spans="1:16" x14ac:dyDescent="0.25">
      <c r="A414" s="2" t="s">
        <v>2813</v>
      </c>
      <c r="B414" s="4">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INDEX(products!$A$1:$G$49,MATCH('Order-Worksheet'!$D414,products!$A$1:$A$49,0),MATCH('Order-Worksheet'!I$1,products!$A$1:$G$1,0))</f>
        <v>Ara</v>
      </c>
      <c r="J414" t="str">
        <f>INDEX(products!$A$1:$G$49,MATCH('Order-Worksheet'!$D414,products!$A$1:$A$49,0),MATCH('Order-Worksheet'!J$1,products!$A$1:$G$1,0))</f>
        <v>M</v>
      </c>
      <c r="K414" s="5">
        <f>INDEX(products!$A$1:$G$49,MATCH('Order-Worksheet'!$D414,products!$A$1:$A$49,0),MATCH('Order-Worksheet'!K$1,products!$A$1:$G$1,0))</f>
        <v>1</v>
      </c>
      <c r="L414" s="7">
        <f>INDEX(products!$A$1:$G$49,MATCH('Order-Worksheet'!$D414,products!$A$1:$A$49,0),MATCH('Order-Worksheet'!L$1,products!$A$1:$G$1,0))</f>
        <v>11.25</v>
      </c>
      <c r="M414" s="7">
        <f t="shared" si="18"/>
        <v>56.25</v>
      </c>
      <c r="N414" t="str">
        <f t="shared" si="19"/>
        <v>Arabica</v>
      </c>
      <c r="O414" t="str">
        <f t="shared" si="20"/>
        <v>Medium</v>
      </c>
      <c r="P414" t="str">
        <f>VLOOKUP(Orders_Table[[#This Row],[Customer ID]],customers!$A$1:$I$1001,9,FALSE)</f>
        <v>Yes</v>
      </c>
    </row>
    <row r="415" spans="1:16" x14ac:dyDescent="0.25">
      <c r="A415" s="2" t="s">
        <v>2818</v>
      </c>
      <c r="B415" s="4">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INDEX(products!$A$1:$G$49,MATCH('Order-Worksheet'!$D415,products!$A$1:$A$49,0),MATCH('Order-Worksheet'!I$1,products!$A$1:$G$1,0))</f>
        <v>Lib</v>
      </c>
      <c r="J415" t="str">
        <f>INDEX(products!$A$1:$G$49,MATCH('Order-Worksheet'!$D415,products!$A$1:$A$49,0),MATCH('Order-Worksheet'!J$1,products!$A$1:$G$1,0))</f>
        <v>L</v>
      </c>
      <c r="K415" s="5">
        <f>INDEX(products!$A$1:$G$49,MATCH('Order-Worksheet'!$D415,products!$A$1:$A$49,0),MATCH('Order-Worksheet'!K$1,products!$A$1:$G$1,0))</f>
        <v>2.5</v>
      </c>
      <c r="L415" s="7">
        <f>INDEX(products!$A$1:$G$49,MATCH('Order-Worksheet'!$D415,products!$A$1:$A$49,0),MATCH('Order-Worksheet'!L$1,products!$A$1:$G$1,0))</f>
        <v>36.454999999999998</v>
      </c>
      <c r="M415" s="7">
        <f t="shared" si="18"/>
        <v>36.454999999999998</v>
      </c>
      <c r="N415" t="str">
        <f t="shared" si="19"/>
        <v>Liberica</v>
      </c>
      <c r="O415" t="str">
        <f t="shared" si="20"/>
        <v>Light</v>
      </c>
      <c r="P415" t="str">
        <f>VLOOKUP(Orders_Table[[#This Row],[Customer ID]],customers!$A$1:$I$1001,9,FALSE)</f>
        <v>Yes</v>
      </c>
    </row>
    <row r="416" spans="1:16" x14ac:dyDescent="0.25">
      <c r="A416" s="2" t="s">
        <v>2824</v>
      </c>
      <c r="B416" s="4">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INDEX(products!$A$1:$G$49,MATCH('Order-Worksheet'!$D416,products!$A$1:$A$49,0),MATCH('Order-Worksheet'!I$1,products!$A$1:$G$1,0))</f>
        <v>Rob</v>
      </c>
      <c r="J416" t="str">
        <f>INDEX(products!$A$1:$G$49,MATCH('Order-Worksheet'!$D416,products!$A$1:$A$49,0),MATCH('Order-Worksheet'!J$1,products!$A$1:$G$1,0))</f>
        <v>L</v>
      </c>
      <c r="K416" s="5">
        <f>INDEX(products!$A$1:$G$49,MATCH('Order-Worksheet'!$D416,products!$A$1:$A$49,0),MATCH('Order-Worksheet'!K$1,products!$A$1:$G$1,0))</f>
        <v>0.2</v>
      </c>
      <c r="L416" s="7">
        <f>INDEX(products!$A$1:$G$49,MATCH('Order-Worksheet'!$D416,products!$A$1:$A$49,0),MATCH('Order-Worksheet'!L$1,products!$A$1:$G$1,0))</f>
        <v>3.5849999999999995</v>
      </c>
      <c r="M416" s="7">
        <f t="shared" si="18"/>
        <v>10.754999999999999</v>
      </c>
      <c r="N416" t="str">
        <f t="shared" si="19"/>
        <v>Robusta</v>
      </c>
      <c r="O416" t="str">
        <f t="shared" si="20"/>
        <v>Light</v>
      </c>
      <c r="P416" t="str">
        <f>VLOOKUP(Orders_Table[[#This Row],[Customer ID]],customers!$A$1:$I$1001,9,FALSE)</f>
        <v>Yes</v>
      </c>
    </row>
    <row r="417" spans="1:16" x14ac:dyDescent="0.25">
      <c r="A417" s="2" t="s">
        <v>2829</v>
      </c>
      <c r="B417" s="4">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INDEX(products!$A$1:$G$49,MATCH('Order-Worksheet'!$D417,products!$A$1:$A$49,0),MATCH('Order-Worksheet'!I$1,products!$A$1:$G$1,0))</f>
        <v>Rob</v>
      </c>
      <c r="J417" t="str">
        <f>INDEX(products!$A$1:$G$49,MATCH('Order-Worksheet'!$D417,products!$A$1:$A$49,0),MATCH('Order-Worksheet'!J$1,products!$A$1:$G$1,0))</f>
        <v>M</v>
      </c>
      <c r="K417" s="5">
        <f>INDEX(products!$A$1:$G$49,MATCH('Order-Worksheet'!$D417,products!$A$1:$A$49,0),MATCH('Order-Worksheet'!K$1,products!$A$1:$G$1,0))</f>
        <v>0.2</v>
      </c>
      <c r="L417" s="7">
        <f>INDEX(products!$A$1:$G$49,MATCH('Order-Worksheet'!$D417,products!$A$1:$A$49,0),MATCH('Order-Worksheet'!L$1,products!$A$1:$G$1,0))</f>
        <v>2.9849999999999999</v>
      </c>
      <c r="M417" s="7">
        <f t="shared" si="18"/>
        <v>8.9550000000000001</v>
      </c>
      <c r="N417" t="str">
        <f t="shared" si="19"/>
        <v>Robusta</v>
      </c>
      <c r="O417" t="str">
        <f t="shared" si="20"/>
        <v>Medium</v>
      </c>
      <c r="P417" t="str">
        <f>VLOOKUP(Orders_Table[[#This Row],[Customer ID]],customers!$A$1:$I$1001,9,FALSE)</f>
        <v>No</v>
      </c>
    </row>
    <row r="418" spans="1:16" x14ac:dyDescent="0.25">
      <c r="A418" s="2" t="s">
        <v>2834</v>
      </c>
      <c r="B418" s="4">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INDEX(products!$A$1:$G$49,MATCH('Order-Worksheet'!$D418,products!$A$1:$A$49,0),MATCH('Order-Worksheet'!I$1,products!$A$1:$G$1,0))</f>
        <v>Ara</v>
      </c>
      <c r="J418" t="str">
        <f>INDEX(products!$A$1:$G$49,MATCH('Order-Worksheet'!$D418,products!$A$1:$A$49,0),MATCH('Order-Worksheet'!J$1,products!$A$1:$G$1,0))</f>
        <v>L</v>
      </c>
      <c r="K418" s="5">
        <f>INDEX(products!$A$1:$G$49,MATCH('Order-Worksheet'!$D418,products!$A$1:$A$49,0),MATCH('Order-Worksheet'!K$1,products!$A$1:$G$1,0))</f>
        <v>0.5</v>
      </c>
      <c r="L418" s="7">
        <f>INDEX(products!$A$1:$G$49,MATCH('Order-Worksheet'!$D418,products!$A$1:$A$49,0),MATCH('Order-Worksheet'!L$1,products!$A$1:$G$1,0))</f>
        <v>7.77</v>
      </c>
      <c r="M418" s="7">
        <f t="shared" si="18"/>
        <v>23.31</v>
      </c>
      <c r="N418" t="str">
        <f t="shared" si="19"/>
        <v>Arabica</v>
      </c>
      <c r="O418" t="str">
        <f t="shared" si="20"/>
        <v>Light</v>
      </c>
      <c r="P418" t="str">
        <f>VLOOKUP(Orders_Table[[#This Row],[Customer ID]],customers!$A$1:$I$1001,9,FALSE)</f>
        <v>Yes</v>
      </c>
    </row>
    <row r="419" spans="1:16" x14ac:dyDescent="0.25">
      <c r="A419" s="2" t="s">
        <v>2839</v>
      </c>
      <c r="B419" s="4">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INDEX(products!$A$1:$G$49,MATCH('Order-Worksheet'!$D419,products!$A$1:$A$49,0),MATCH('Order-Worksheet'!I$1,products!$A$1:$G$1,0))</f>
        <v>Ara</v>
      </c>
      <c r="J419" t="str">
        <f>INDEX(products!$A$1:$G$49,MATCH('Order-Worksheet'!$D419,products!$A$1:$A$49,0),MATCH('Order-Worksheet'!J$1,products!$A$1:$G$1,0))</f>
        <v>L</v>
      </c>
      <c r="K419" s="5">
        <f>INDEX(products!$A$1:$G$49,MATCH('Order-Worksheet'!$D419,products!$A$1:$A$49,0),MATCH('Order-Worksheet'!K$1,products!$A$1:$G$1,0))</f>
        <v>2.5</v>
      </c>
      <c r="L419" s="7">
        <f>INDEX(products!$A$1:$G$49,MATCH('Order-Worksheet'!$D419,products!$A$1:$A$49,0),MATCH('Order-Worksheet'!L$1,products!$A$1:$G$1,0))</f>
        <v>29.784999999999997</v>
      </c>
      <c r="M419" s="7">
        <f t="shared" si="18"/>
        <v>29.784999999999997</v>
      </c>
      <c r="N419" t="str">
        <f t="shared" si="19"/>
        <v>Arabica</v>
      </c>
      <c r="O419" t="str">
        <f t="shared" si="20"/>
        <v>Light</v>
      </c>
      <c r="P419" t="str">
        <f>VLOOKUP(Orders_Table[[#This Row],[Customer ID]],customers!$A$1:$I$1001,9,FALSE)</f>
        <v>Yes</v>
      </c>
    </row>
    <row r="420" spans="1:16" x14ac:dyDescent="0.25">
      <c r="A420" s="2" t="s">
        <v>2844</v>
      </c>
      <c r="B420" s="4">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INDEX(products!$A$1:$G$49,MATCH('Order-Worksheet'!$D420,products!$A$1:$A$49,0),MATCH('Order-Worksheet'!I$1,products!$A$1:$G$1,0))</f>
        <v>Ara</v>
      </c>
      <c r="J420" t="str">
        <f>INDEX(products!$A$1:$G$49,MATCH('Order-Worksheet'!$D420,products!$A$1:$A$49,0),MATCH('Order-Worksheet'!J$1,products!$A$1:$G$1,0))</f>
        <v>L</v>
      </c>
      <c r="K420" s="5">
        <f>INDEX(products!$A$1:$G$49,MATCH('Order-Worksheet'!$D420,products!$A$1:$A$49,0),MATCH('Order-Worksheet'!K$1,products!$A$1:$G$1,0))</f>
        <v>2.5</v>
      </c>
      <c r="L420" s="7">
        <f>INDEX(products!$A$1:$G$49,MATCH('Order-Worksheet'!$D420,products!$A$1:$A$49,0),MATCH('Order-Worksheet'!L$1,products!$A$1:$G$1,0))</f>
        <v>29.784999999999997</v>
      </c>
      <c r="M420" s="7">
        <f t="shared" si="18"/>
        <v>148.92499999999998</v>
      </c>
      <c r="N420" t="str">
        <f t="shared" si="19"/>
        <v>Arabica</v>
      </c>
      <c r="O420" t="str">
        <f t="shared" si="20"/>
        <v>Light</v>
      </c>
      <c r="P420" t="str">
        <f>VLOOKUP(Orders_Table[[#This Row],[Customer ID]],customers!$A$1:$I$1001,9,FALSE)</f>
        <v>Yes</v>
      </c>
    </row>
    <row r="421" spans="1:16" x14ac:dyDescent="0.25">
      <c r="A421" s="2" t="s">
        <v>2849</v>
      </c>
      <c r="B421" s="4">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INDEX(products!$A$1:$G$49,MATCH('Order-Worksheet'!$D421,products!$A$1:$A$49,0),MATCH('Order-Worksheet'!I$1,products!$A$1:$G$1,0))</f>
        <v>Lib</v>
      </c>
      <c r="J421" t="str">
        <f>INDEX(products!$A$1:$G$49,MATCH('Order-Worksheet'!$D421,products!$A$1:$A$49,0),MATCH('Order-Worksheet'!J$1,products!$A$1:$G$1,0))</f>
        <v>M</v>
      </c>
      <c r="K421" s="5">
        <f>INDEX(products!$A$1:$G$49,MATCH('Order-Worksheet'!$D421,products!$A$1:$A$49,0),MATCH('Order-Worksheet'!K$1,products!$A$1:$G$1,0))</f>
        <v>0.5</v>
      </c>
      <c r="L421" s="7">
        <f>INDEX(products!$A$1:$G$49,MATCH('Order-Worksheet'!$D421,products!$A$1:$A$49,0),MATCH('Order-Worksheet'!L$1,products!$A$1:$G$1,0))</f>
        <v>8.73</v>
      </c>
      <c r="M421" s="7">
        <f t="shared" si="18"/>
        <v>8.73</v>
      </c>
      <c r="N421" t="str">
        <f t="shared" si="19"/>
        <v>Liberica</v>
      </c>
      <c r="O421" t="str">
        <f t="shared" si="20"/>
        <v>Medium</v>
      </c>
      <c r="P421" t="str">
        <f>VLOOKUP(Orders_Table[[#This Row],[Customer ID]],customers!$A$1:$I$1001,9,FALSE)</f>
        <v>Yes</v>
      </c>
    </row>
    <row r="422" spans="1:16" x14ac:dyDescent="0.25">
      <c r="A422" s="2" t="s">
        <v>2855</v>
      </c>
      <c r="B422" s="4">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INDEX(products!$A$1:$G$49,MATCH('Order-Worksheet'!$D422,products!$A$1:$A$49,0),MATCH('Order-Worksheet'!I$1,products!$A$1:$G$1,0))</f>
        <v>Lib</v>
      </c>
      <c r="J422" t="str">
        <f>INDEX(products!$A$1:$G$49,MATCH('Order-Worksheet'!$D422,products!$A$1:$A$49,0),MATCH('Order-Worksheet'!J$1,products!$A$1:$G$1,0))</f>
        <v>D</v>
      </c>
      <c r="K422" s="5">
        <f>INDEX(products!$A$1:$G$49,MATCH('Order-Worksheet'!$D422,products!$A$1:$A$49,0),MATCH('Order-Worksheet'!K$1,products!$A$1:$G$1,0))</f>
        <v>0.5</v>
      </c>
      <c r="L422" s="7">
        <f>INDEX(products!$A$1:$G$49,MATCH('Order-Worksheet'!$D422,products!$A$1:$A$49,0),MATCH('Order-Worksheet'!L$1,products!$A$1:$G$1,0))</f>
        <v>7.77</v>
      </c>
      <c r="M422" s="7">
        <f t="shared" si="18"/>
        <v>31.08</v>
      </c>
      <c r="N422" t="str">
        <f t="shared" si="19"/>
        <v>Liberica</v>
      </c>
      <c r="O422" t="str">
        <f t="shared" si="20"/>
        <v>Dark</v>
      </c>
      <c r="P422" t="str">
        <f>VLOOKUP(Orders_Table[[#This Row],[Customer ID]],customers!$A$1:$I$1001,9,FALSE)</f>
        <v>No</v>
      </c>
    </row>
    <row r="423" spans="1:16" x14ac:dyDescent="0.25">
      <c r="A423" s="2" t="s">
        <v>2855</v>
      </c>
      <c r="B423" s="4">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INDEX(products!$A$1:$G$49,MATCH('Order-Worksheet'!$D423,products!$A$1:$A$49,0),MATCH('Order-Worksheet'!I$1,products!$A$1:$G$1,0))</f>
        <v>Ara</v>
      </c>
      <c r="J423" t="str">
        <f>INDEX(products!$A$1:$G$49,MATCH('Order-Worksheet'!$D423,products!$A$1:$A$49,0),MATCH('Order-Worksheet'!J$1,products!$A$1:$G$1,0))</f>
        <v>D</v>
      </c>
      <c r="K423" s="5">
        <f>INDEX(products!$A$1:$G$49,MATCH('Order-Worksheet'!$D423,products!$A$1:$A$49,0),MATCH('Order-Worksheet'!K$1,products!$A$1:$G$1,0))</f>
        <v>2.5</v>
      </c>
      <c r="L423" s="7">
        <f>INDEX(products!$A$1:$G$49,MATCH('Order-Worksheet'!$D423,products!$A$1:$A$49,0),MATCH('Order-Worksheet'!L$1,products!$A$1:$G$1,0))</f>
        <v>22.884999999999998</v>
      </c>
      <c r="M423" s="7">
        <f t="shared" si="18"/>
        <v>137.31</v>
      </c>
      <c r="N423" t="str">
        <f t="shared" si="19"/>
        <v>Arabica</v>
      </c>
      <c r="O423" t="str">
        <f t="shared" si="20"/>
        <v>Dark</v>
      </c>
      <c r="P423" t="str">
        <f>VLOOKUP(Orders_Table[[#This Row],[Customer ID]],customers!$A$1:$I$1001,9,FALSE)</f>
        <v>No</v>
      </c>
    </row>
    <row r="424" spans="1:16" x14ac:dyDescent="0.25">
      <c r="A424" s="2" t="s">
        <v>2866</v>
      </c>
      <c r="B424" s="4">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INDEX(products!$A$1:$G$49,MATCH('Order-Worksheet'!$D424,products!$A$1:$A$49,0),MATCH('Order-Worksheet'!I$1,products!$A$1:$G$1,0))</f>
        <v>Ara</v>
      </c>
      <c r="J424" t="str">
        <f>INDEX(products!$A$1:$G$49,MATCH('Order-Worksheet'!$D424,products!$A$1:$A$49,0),MATCH('Order-Worksheet'!J$1,products!$A$1:$G$1,0))</f>
        <v>D</v>
      </c>
      <c r="K424" s="5">
        <f>INDEX(products!$A$1:$G$49,MATCH('Order-Worksheet'!$D424,products!$A$1:$A$49,0),MATCH('Order-Worksheet'!K$1,products!$A$1:$G$1,0))</f>
        <v>0.5</v>
      </c>
      <c r="L424" s="7">
        <f>INDEX(products!$A$1:$G$49,MATCH('Order-Worksheet'!$D424,products!$A$1:$A$49,0),MATCH('Order-Worksheet'!L$1,products!$A$1:$G$1,0))</f>
        <v>5.97</v>
      </c>
      <c r="M424" s="7">
        <f t="shared" si="18"/>
        <v>29.849999999999998</v>
      </c>
      <c r="N424" t="str">
        <f t="shared" si="19"/>
        <v>Arabica</v>
      </c>
      <c r="O424" t="str">
        <f t="shared" si="20"/>
        <v>Dark</v>
      </c>
      <c r="P424" t="str">
        <f>VLOOKUP(Orders_Table[[#This Row],[Customer ID]],customers!$A$1:$I$1001,9,FALSE)</f>
        <v>No</v>
      </c>
    </row>
    <row r="425" spans="1:16" x14ac:dyDescent="0.25">
      <c r="A425" s="2" t="s">
        <v>2871</v>
      </c>
      <c r="B425" s="4">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INDEX(products!$A$1:$G$49,MATCH('Order-Worksheet'!$D425,products!$A$1:$A$49,0),MATCH('Order-Worksheet'!I$1,products!$A$1:$G$1,0))</f>
        <v>Rob</v>
      </c>
      <c r="J425" t="str">
        <f>INDEX(products!$A$1:$G$49,MATCH('Order-Worksheet'!$D425,products!$A$1:$A$49,0),MATCH('Order-Worksheet'!J$1,products!$A$1:$G$1,0))</f>
        <v>M</v>
      </c>
      <c r="K425" s="5">
        <f>INDEX(products!$A$1:$G$49,MATCH('Order-Worksheet'!$D425,products!$A$1:$A$49,0),MATCH('Order-Worksheet'!K$1,products!$A$1:$G$1,0))</f>
        <v>0.5</v>
      </c>
      <c r="L425" s="7">
        <f>INDEX(products!$A$1:$G$49,MATCH('Order-Worksheet'!$D425,products!$A$1:$A$49,0),MATCH('Order-Worksheet'!L$1,products!$A$1:$G$1,0))</f>
        <v>5.97</v>
      </c>
      <c r="M425" s="7">
        <f t="shared" si="18"/>
        <v>17.91</v>
      </c>
      <c r="N425" t="str">
        <f t="shared" si="19"/>
        <v>Robusta</v>
      </c>
      <c r="O425" t="str">
        <f t="shared" si="20"/>
        <v>Medium</v>
      </c>
      <c r="P425" t="str">
        <f>VLOOKUP(Orders_Table[[#This Row],[Customer ID]],customers!$A$1:$I$1001,9,FALSE)</f>
        <v>No</v>
      </c>
    </row>
    <row r="426" spans="1:16" x14ac:dyDescent="0.25">
      <c r="A426" s="2" t="s">
        <v>2876</v>
      </c>
      <c r="B426" s="4">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INDEX(products!$A$1:$G$49,MATCH('Order-Worksheet'!$D426,products!$A$1:$A$49,0),MATCH('Order-Worksheet'!I$1,products!$A$1:$G$1,0))</f>
        <v>Exc</v>
      </c>
      <c r="J426" t="str">
        <f>INDEX(products!$A$1:$G$49,MATCH('Order-Worksheet'!$D426,products!$A$1:$A$49,0),MATCH('Order-Worksheet'!J$1,products!$A$1:$G$1,0))</f>
        <v>L</v>
      </c>
      <c r="K426" s="5">
        <f>INDEX(products!$A$1:$G$49,MATCH('Order-Worksheet'!$D426,products!$A$1:$A$49,0),MATCH('Order-Worksheet'!K$1,products!$A$1:$G$1,0))</f>
        <v>0.5</v>
      </c>
      <c r="L426" s="7">
        <f>INDEX(products!$A$1:$G$49,MATCH('Order-Worksheet'!$D426,products!$A$1:$A$49,0),MATCH('Order-Worksheet'!L$1,products!$A$1:$G$1,0))</f>
        <v>8.91</v>
      </c>
      <c r="M426" s="7">
        <f t="shared" si="18"/>
        <v>26.73</v>
      </c>
      <c r="N426" t="str">
        <f t="shared" si="19"/>
        <v>Excelsa</v>
      </c>
      <c r="O426" t="str">
        <f t="shared" si="20"/>
        <v>Light</v>
      </c>
      <c r="P426" t="str">
        <f>VLOOKUP(Orders_Table[[#This Row],[Customer ID]],customers!$A$1:$I$1001,9,FALSE)</f>
        <v>Yes</v>
      </c>
    </row>
    <row r="427" spans="1:16" x14ac:dyDescent="0.25">
      <c r="A427" s="2" t="s">
        <v>2882</v>
      </c>
      <c r="B427" s="4">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INDEX(products!$A$1:$G$49,MATCH('Order-Worksheet'!$D427,products!$A$1:$A$49,0),MATCH('Order-Worksheet'!I$1,products!$A$1:$G$1,0))</f>
        <v>Rob</v>
      </c>
      <c r="J427" t="str">
        <f>INDEX(products!$A$1:$G$49,MATCH('Order-Worksheet'!$D427,products!$A$1:$A$49,0),MATCH('Order-Worksheet'!J$1,products!$A$1:$G$1,0))</f>
        <v>D</v>
      </c>
      <c r="K427" s="5">
        <f>INDEX(products!$A$1:$G$49,MATCH('Order-Worksheet'!$D427,products!$A$1:$A$49,0),MATCH('Order-Worksheet'!K$1,products!$A$1:$G$1,0))</f>
        <v>1</v>
      </c>
      <c r="L427" s="7">
        <f>INDEX(products!$A$1:$G$49,MATCH('Order-Worksheet'!$D427,products!$A$1:$A$49,0),MATCH('Order-Worksheet'!L$1,products!$A$1:$G$1,0))</f>
        <v>8.9499999999999993</v>
      </c>
      <c r="M427" s="7">
        <f t="shared" si="18"/>
        <v>17.899999999999999</v>
      </c>
      <c r="N427" t="str">
        <f t="shared" si="19"/>
        <v>Robusta</v>
      </c>
      <c r="O427" t="str">
        <f t="shared" si="20"/>
        <v>Dark</v>
      </c>
      <c r="P427" t="str">
        <f>VLOOKUP(Orders_Table[[#This Row],[Customer ID]],customers!$A$1:$I$1001,9,FALSE)</f>
        <v>No</v>
      </c>
    </row>
    <row r="428" spans="1:16" x14ac:dyDescent="0.25">
      <c r="A428" s="2" t="s">
        <v>2888</v>
      </c>
      <c r="B428" s="4">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INDEX(products!$A$1:$G$49,MATCH('Order-Worksheet'!$D428,products!$A$1:$A$49,0),MATCH('Order-Worksheet'!I$1,products!$A$1:$G$1,0))</f>
        <v>Rob</v>
      </c>
      <c r="J428" t="str">
        <f>INDEX(products!$A$1:$G$49,MATCH('Order-Worksheet'!$D428,products!$A$1:$A$49,0),MATCH('Order-Worksheet'!J$1,products!$A$1:$G$1,0))</f>
        <v>L</v>
      </c>
      <c r="K428" s="5">
        <f>INDEX(products!$A$1:$G$49,MATCH('Order-Worksheet'!$D428,products!$A$1:$A$49,0),MATCH('Order-Worksheet'!K$1,products!$A$1:$G$1,0))</f>
        <v>0.2</v>
      </c>
      <c r="L428" s="7">
        <f>INDEX(products!$A$1:$G$49,MATCH('Order-Worksheet'!$D428,products!$A$1:$A$49,0),MATCH('Order-Worksheet'!L$1,products!$A$1:$G$1,0))</f>
        <v>3.5849999999999995</v>
      </c>
      <c r="M428" s="7">
        <f t="shared" si="18"/>
        <v>14.339999999999998</v>
      </c>
      <c r="N428" t="str">
        <f t="shared" si="19"/>
        <v>Robusta</v>
      </c>
      <c r="O428" t="str">
        <f t="shared" si="20"/>
        <v>Light</v>
      </c>
      <c r="P428" t="str">
        <f>VLOOKUP(Orders_Table[[#This Row],[Customer ID]],customers!$A$1:$I$1001,9,FALSE)</f>
        <v>Yes</v>
      </c>
    </row>
    <row r="429" spans="1:16" x14ac:dyDescent="0.25">
      <c r="A429" s="2" t="s">
        <v>2894</v>
      </c>
      <c r="B429" s="4">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INDEX(products!$A$1:$G$49,MATCH('Order-Worksheet'!$D429,products!$A$1:$A$49,0),MATCH('Order-Worksheet'!I$1,products!$A$1:$G$1,0))</f>
        <v>Ara</v>
      </c>
      <c r="J429" t="str">
        <f>INDEX(products!$A$1:$G$49,MATCH('Order-Worksheet'!$D429,products!$A$1:$A$49,0),MATCH('Order-Worksheet'!J$1,products!$A$1:$G$1,0))</f>
        <v>M</v>
      </c>
      <c r="K429" s="5">
        <f>INDEX(products!$A$1:$G$49,MATCH('Order-Worksheet'!$D429,products!$A$1:$A$49,0),MATCH('Order-Worksheet'!K$1,products!$A$1:$G$1,0))</f>
        <v>2.5</v>
      </c>
      <c r="L429" s="7">
        <f>INDEX(products!$A$1:$G$49,MATCH('Order-Worksheet'!$D429,products!$A$1:$A$49,0),MATCH('Order-Worksheet'!L$1,products!$A$1:$G$1,0))</f>
        <v>25.874999999999996</v>
      </c>
      <c r="M429" s="7">
        <f t="shared" si="18"/>
        <v>77.624999999999986</v>
      </c>
      <c r="N429" t="str">
        <f t="shared" si="19"/>
        <v>Arabica</v>
      </c>
      <c r="O429" t="str">
        <f t="shared" si="20"/>
        <v>Medium</v>
      </c>
      <c r="P429" t="str">
        <f>VLOOKUP(Orders_Table[[#This Row],[Customer ID]],customers!$A$1:$I$1001,9,FALSE)</f>
        <v>Yes</v>
      </c>
    </row>
    <row r="430" spans="1:16" x14ac:dyDescent="0.25">
      <c r="A430" s="2" t="s">
        <v>2899</v>
      </c>
      <c r="B430" s="4">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INDEX(products!$A$1:$G$49,MATCH('Order-Worksheet'!$D430,products!$A$1:$A$49,0),MATCH('Order-Worksheet'!I$1,products!$A$1:$G$1,0))</f>
        <v>Rob</v>
      </c>
      <c r="J430" t="str">
        <f>INDEX(products!$A$1:$G$49,MATCH('Order-Worksheet'!$D430,products!$A$1:$A$49,0),MATCH('Order-Worksheet'!J$1,products!$A$1:$G$1,0))</f>
        <v>L</v>
      </c>
      <c r="K430" s="5">
        <f>INDEX(products!$A$1:$G$49,MATCH('Order-Worksheet'!$D430,products!$A$1:$A$49,0),MATCH('Order-Worksheet'!K$1,products!$A$1:$G$1,0))</f>
        <v>1</v>
      </c>
      <c r="L430" s="7">
        <f>INDEX(products!$A$1:$G$49,MATCH('Order-Worksheet'!$D430,products!$A$1:$A$49,0),MATCH('Order-Worksheet'!L$1,products!$A$1:$G$1,0))</f>
        <v>11.95</v>
      </c>
      <c r="M430" s="7">
        <f t="shared" si="18"/>
        <v>59.75</v>
      </c>
      <c r="N430" t="str">
        <f t="shared" si="19"/>
        <v>Robusta</v>
      </c>
      <c r="O430" t="str">
        <f t="shared" si="20"/>
        <v>Light</v>
      </c>
      <c r="P430" t="str">
        <f>VLOOKUP(Orders_Table[[#This Row],[Customer ID]],customers!$A$1:$I$1001,9,FALSE)</f>
        <v>No</v>
      </c>
    </row>
    <row r="431" spans="1:16" x14ac:dyDescent="0.25">
      <c r="A431" s="2" t="s">
        <v>2905</v>
      </c>
      <c r="B431" s="4">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INDEX(products!$A$1:$G$49,MATCH('Order-Worksheet'!$D431,products!$A$1:$A$49,0),MATCH('Order-Worksheet'!I$1,products!$A$1:$G$1,0))</f>
        <v>Ara</v>
      </c>
      <c r="J431" t="str">
        <f>INDEX(products!$A$1:$G$49,MATCH('Order-Worksheet'!$D431,products!$A$1:$A$49,0),MATCH('Order-Worksheet'!J$1,products!$A$1:$G$1,0))</f>
        <v>L</v>
      </c>
      <c r="K431" s="5">
        <f>INDEX(products!$A$1:$G$49,MATCH('Order-Worksheet'!$D431,products!$A$1:$A$49,0),MATCH('Order-Worksheet'!K$1,products!$A$1:$G$1,0))</f>
        <v>1</v>
      </c>
      <c r="L431" s="7">
        <f>INDEX(products!$A$1:$G$49,MATCH('Order-Worksheet'!$D431,products!$A$1:$A$49,0),MATCH('Order-Worksheet'!L$1,products!$A$1:$G$1,0))</f>
        <v>12.95</v>
      </c>
      <c r="M431" s="7">
        <f t="shared" si="18"/>
        <v>77.699999999999989</v>
      </c>
      <c r="N431" t="str">
        <f t="shared" si="19"/>
        <v>Arabica</v>
      </c>
      <c r="O431" t="str">
        <f t="shared" si="20"/>
        <v>Light</v>
      </c>
      <c r="P431" t="str">
        <f>VLOOKUP(Orders_Table[[#This Row],[Customer ID]],customers!$A$1:$I$1001,9,FALSE)</f>
        <v>No</v>
      </c>
    </row>
    <row r="432" spans="1:16" x14ac:dyDescent="0.25">
      <c r="A432" s="2" t="s">
        <v>2911</v>
      </c>
      <c r="B432" s="4">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INDEX(products!$A$1:$G$49,MATCH('Order-Worksheet'!$D432,products!$A$1:$A$49,0),MATCH('Order-Worksheet'!I$1,products!$A$1:$G$1,0))</f>
        <v>Rob</v>
      </c>
      <c r="J432" t="str">
        <f>INDEX(products!$A$1:$G$49,MATCH('Order-Worksheet'!$D432,products!$A$1:$A$49,0),MATCH('Order-Worksheet'!J$1,products!$A$1:$G$1,0))</f>
        <v>D</v>
      </c>
      <c r="K432" s="5">
        <f>INDEX(products!$A$1:$G$49,MATCH('Order-Worksheet'!$D432,products!$A$1:$A$49,0),MATCH('Order-Worksheet'!K$1,products!$A$1:$G$1,0))</f>
        <v>0.2</v>
      </c>
      <c r="L432" s="7">
        <f>INDEX(products!$A$1:$G$49,MATCH('Order-Worksheet'!$D432,products!$A$1:$A$49,0),MATCH('Order-Worksheet'!L$1,products!$A$1:$G$1,0))</f>
        <v>2.6849999999999996</v>
      </c>
      <c r="M432" s="7">
        <f t="shared" si="18"/>
        <v>5.3699999999999992</v>
      </c>
      <c r="N432" t="str">
        <f t="shared" si="19"/>
        <v>Robusta</v>
      </c>
      <c r="O432" t="str">
        <f t="shared" si="20"/>
        <v>Dark</v>
      </c>
      <c r="P432" t="str">
        <f>VLOOKUP(Orders_Table[[#This Row],[Customer ID]],customers!$A$1:$I$1001,9,FALSE)</f>
        <v>Yes</v>
      </c>
    </row>
    <row r="433" spans="1:16" x14ac:dyDescent="0.25">
      <c r="A433" s="2" t="s">
        <v>2917</v>
      </c>
      <c r="B433" s="4">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INDEX(products!$A$1:$G$49,MATCH('Order-Worksheet'!$D433,products!$A$1:$A$49,0),MATCH('Order-Worksheet'!I$1,products!$A$1:$G$1,0))</f>
        <v>Exc</v>
      </c>
      <c r="J433" t="str">
        <f>INDEX(products!$A$1:$G$49,MATCH('Order-Worksheet'!$D433,products!$A$1:$A$49,0),MATCH('Order-Worksheet'!J$1,products!$A$1:$G$1,0))</f>
        <v>D</v>
      </c>
      <c r="K433" s="5">
        <f>INDEX(products!$A$1:$G$49,MATCH('Order-Worksheet'!$D433,products!$A$1:$A$49,0),MATCH('Order-Worksheet'!K$1,products!$A$1:$G$1,0))</f>
        <v>2.5</v>
      </c>
      <c r="L433" s="7">
        <f>INDEX(products!$A$1:$G$49,MATCH('Order-Worksheet'!$D433,products!$A$1:$A$49,0),MATCH('Order-Worksheet'!L$1,products!$A$1:$G$1,0))</f>
        <v>27.945</v>
      </c>
      <c r="M433" s="7">
        <f t="shared" si="18"/>
        <v>83.835000000000008</v>
      </c>
      <c r="N433" t="str">
        <f t="shared" si="19"/>
        <v>Excelsa</v>
      </c>
      <c r="O433" t="str">
        <f t="shared" si="20"/>
        <v>Dark</v>
      </c>
      <c r="P433" t="str">
        <f>VLOOKUP(Orders_Table[[#This Row],[Customer ID]],customers!$A$1:$I$1001,9,FALSE)</f>
        <v>Yes</v>
      </c>
    </row>
    <row r="434" spans="1:16" x14ac:dyDescent="0.25">
      <c r="A434" s="2" t="s">
        <v>2923</v>
      </c>
      <c r="B434" s="4">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INDEX(products!$A$1:$G$49,MATCH('Order-Worksheet'!$D434,products!$A$1:$A$49,0),MATCH('Order-Worksheet'!I$1,products!$A$1:$G$1,0))</f>
        <v>Ara</v>
      </c>
      <c r="J434" t="str">
        <f>INDEX(products!$A$1:$G$49,MATCH('Order-Worksheet'!$D434,products!$A$1:$A$49,0),MATCH('Order-Worksheet'!J$1,products!$A$1:$G$1,0))</f>
        <v>M</v>
      </c>
      <c r="K434" s="5">
        <f>INDEX(products!$A$1:$G$49,MATCH('Order-Worksheet'!$D434,products!$A$1:$A$49,0),MATCH('Order-Worksheet'!K$1,products!$A$1:$G$1,0))</f>
        <v>1</v>
      </c>
      <c r="L434" s="7">
        <f>INDEX(products!$A$1:$G$49,MATCH('Order-Worksheet'!$D434,products!$A$1:$A$49,0),MATCH('Order-Worksheet'!L$1,products!$A$1:$G$1,0))</f>
        <v>11.25</v>
      </c>
      <c r="M434" s="7">
        <f t="shared" si="18"/>
        <v>22.5</v>
      </c>
      <c r="N434" t="str">
        <f t="shared" si="19"/>
        <v>Arabica</v>
      </c>
      <c r="O434" t="str">
        <f t="shared" si="20"/>
        <v>Medium</v>
      </c>
      <c r="P434" t="str">
        <f>VLOOKUP(Orders_Table[[#This Row],[Customer ID]],customers!$A$1:$I$1001,9,FALSE)</f>
        <v>No</v>
      </c>
    </row>
    <row r="435" spans="1:16" x14ac:dyDescent="0.25">
      <c r="A435" s="2" t="s">
        <v>2928</v>
      </c>
      <c r="B435" s="4">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INDEX(products!$A$1:$G$49,MATCH('Order-Worksheet'!$D435,products!$A$1:$A$49,0),MATCH('Order-Worksheet'!I$1,products!$A$1:$G$1,0))</f>
        <v>Lib</v>
      </c>
      <c r="J435" t="str">
        <f>INDEX(products!$A$1:$G$49,MATCH('Order-Worksheet'!$D435,products!$A$1:$A$49,0),MATCH('Order-Worksheet'!J$1,products!$A$1:$G$1,0))</f>
        <v>M</v>
      </c>
      <c r="K435" s="5">
        <f>INDEX(products!$A$1:$G$49,MATCH('Order-Worksheet'!$D435,products!$A$1:$A$49,0),MATCH('Order-Worksheet'!K$1,products!$A$1:$G$1,0))</f>
        <v>2.5</v>
      </c>
      <c r="L435" s="7">
        <f>INDEX(products!$A$1:$G$49,MATCH('Order-Worksheet'!$D435,products!$A$1:$A$49,0),MATCH('Order-Worksheet'!L$1,products!$A$1:$G$1,0))</f>
        <v>33.464999999999996</v>
      </c>
      <c r="M435" s="7">
        <f t="shared" si="18"/>
        <v>200.78999999999996</v>
      </c>
      <c r="N435" t="str">
        <f t="shared" si="19"/>
        <v>Liberica</v>
      </c>
      <c r="O435" t="str">
        <f t="shared" si="20"/>
        <v>Medium</v>
      </c>
      <c r="P435" t="str">
        <f>VLOOKUP(Orders_Table[[#This Row],[Customer ID]],customers!$A$1:$I$1001,9,FALSE)</f>
        <v>Yes</v>
      </c>
    </row>
    <row r="436" spans="1:16" x14ac:dyDescent="0.25">
      <c r="A436" s="2" t="s">
        <v>2934</v>
      </c>
      <c r="B436" s="4">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INDEX(products!$A$1:$G$49,MATCH('Order-Worksheet'!$D436,products!$A$1:$A$49,0),MATCH('Order-Worksheet'!I$1,products!$A$1:$G$1,0))</f>
        <v>Ara</v>
      </c>
      <c r="J436" t="str">
        <f>INDEX(products!$A$1:$G$49,MATCH('Order-Worksheet'!$D436,products!$A$1:$A$49,0),MATCH('Order-Worksheet'!J$1,products!$A$1:$G$1,0))</f>
        <v>M</v>
      </c>
      <c r="K436" s="5">
        <f>INDEX(products!$A$1:$G$49,MATCH('Order-Worksheet'!$D436,products!$A$1:$A$49,0),MATCH('Order-Worksheet'!K$1,products!$A$1:$G$1,0))</f>
        <v>1</v>
      </c>
      <c r="L436" s="7">
        <f>INDEX(products!$A$1:$G$49,MATCH('Order-Worksheet'!$D436,products!$A$1:$A$49,0),MATCH('Order-Worksheet'!L$1,products!$A$1:$G$1,0))</f>
        <v>11.25</v>
      </c>
      <c r="M436" s="7">
        <f t="shared" si="18"/>
        <v>67.5</v>
      </c>
      <c r="N436" t="str">
        <f t="shared" si="19"/>
        <v>Arabica</v>
      </c>
      <c r="O436" t="str">
        <f t="shared" si="20"/>
        <v>Medium</v>
      </c>
      <c r="P436" t="str">
        <f>VLOOKUP(Orders_Table[[#This Row],[Customer ID]],customers!$A$1:$I$1001,9,FALSE)</f>
        <v>No</v>
      </c>
    </row>
    <row r="437" spans="1:16" x14ac:dyDescent="0.25">
      <c r="A437" s="2" t="s">
        <v>2939</v>
      </c>
      <c r="B437" s="4">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INDEX(products!$A$1:$G$49,MATCH('Order-Worksheet'!$D437,products!$A$1:$A$49,0),MATCH('Order-Worksheet'!I$1,products!$A$1:$G$1,0))</f>
        <v>Exc</v>
      </c>
      <c r="J437" t="str">
        <f>INDEX(products!$A$1:$G$49,MATCH('Order-Worksheet'!$D437,products!$A$1:$A$49,0),MATCH('Order-Worksheet'!J$1,products!$A$1:$G$1,0))</f>
        <v>M</v>
      </c>
      <c r="K437" s="5">
        <f>INDEX(products!$A$1:$G$49,MATCH('Order-Worksheet'!$D437,products!$A$1:$A$49,0),MATCH('Order-Worksheet'!K$1,products!$A$1:$G$1,0))</f>
        <v>0.5</v>
      </c>
      <c r="L437" s="7">
        <f>INDEX(products!$A$1:$G$49,MATCH('Order-Worksheet'!$D437,products!$A$1:$A$49,0),MATCH('Order-Worksheet'!L$1,products!$A$1:$G$1,0))</f>
        <v>8.25</v>
      </c>
      <c r="M437" s="7">
        <f t="shared" si="18"/>
        <v>8.25</v>
      </c>
      <c r="N437" t="str">
        <f t="shared" si="19"/>
        <v>Excelsa</v>
      </c>
      <c r="O437" t="str">
        <f t="shared" si="20"/>
        <v>Medium</v>
      </c>
      <c r="P437" t="str">
        <f>VLOOKUP(Orders_Table[[#This Row],[Customer ID]],customers!$A$1:$I$1001,9,FALSE)</f>
        <v>No</v>
      </c>
    </row>
    <row r="438" spans="1:16" x14ac:dyDescent="0.25">
      <c r="A438" s="2" t="s">
        <v>2945</v>
      </c>
      <c r="B438" s="4">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INDEX(products!$A$1:$G$49,MATCH('Order-Worksheet'!$D438,products!$A$1:$A$49,0),MATCH('Order-Worksheet'!I$1,products!$A$1:$G$1,0))</f>
        <v>Lib</v>
      </c>
      <c r="J438" t="str">
        <f>INDEX(products!$A$1:$G$49,MATCH('Order-Worksheet'!$D438,products!$A$1:$A$49,0),MATCH('Order-Worksheet'!J$1,products!$A$1:$G$1,0))</f>
        <v>L</v>
      </c>
      <c r="K438" s="5">
        <f>INDEX(products!$A$1:$G$49,MATCH('Order-Worksheet'!$D438,products!$A$1:$A$49,0),MATCH('Order-Worksheet'!K$1,products!$A$1:$G$1,0))</f>
        <v>0.2</v>
      </c>
      <c r="L438" s="7">
        <f>INDEX(products!$A$1:$G$49,MATCH('Order-Worksheet'!$D438,products!$A$1:$A$49,0),MATCH('Order-Worksheet'!L$1,products!$A$1:$G$1,0))</f>
        <v>4.7549999999999999</v>
      </c>
      <c r="M438" s="7">
        <f t="shared" si="18"/>
        <v>9.51</v>
      </c>
      <c r="N438" t="str">
        <f t="shared" si="19"/>
        <v>Liberica</v>
      </c>
      <c r="O438" t="str">
        <f t="shared" si="20"/>
        <v>Light</v>
      </c>
      <c r="P438" t="str">
        <f>VLOOKUP(Orders_Table[[#This Row],[Customer ID]],customers!$A$1:$I$1001,9,FALSE)</f>
        <v>Yes</v>
      </c>
    </row>
    <row r="439" spans="1:16" x14ac:dyDescent="0.25">
      <c r="A439" s="2" t="s">
        <v>2951</v>
      </c>
      <c r="B439" s="4">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INDEX(products!$A$1:$G$49,MATCH('Order-Worksheet'!$D439,products!$A$1:$A$49,0),MATCH('Order-Worksheet'!I$1,products!$A$1:$G$1,0))</f>
        <v>Lib</v>
      </c>
      <c r="J439" t="str">
        <f>INDEX(products!$A$1:$G$49,MATCH('Order-Worksheet'!$D439,products!$A$1:$A$49,0),MATCH('Order-Worksheet'!J$1,products!$A$1:$G$1,0))</f>
        <v>D</v>
      </c>
      <c r="K439" s="5">
        <f>INDEX(products!$A$1:$G$49,MATCH('Order-Worksheet'!$D439,products!$A$1:$A$49,0),MATCH('Order-Worksheet'!K$1,products!$A$1:$G$1,0))</f>
        <v>2.5</v>
      </c>
      <c r="L439" s="7">
        <f>INDEX(products!$A$1:$G$49,MATCH('Order-Worksheet'!$D439,products!$A$1:$A$49,0),MATCH('Order-Worksheet'!L$1,products!$A$1:$G$1,0))</f>
        <v>29.784999999999997</v>
      </c>
      <c r="M439" s="7">
        <f t="shared" si="18"/>
        <v>29.784999999999997</v>
      </c>
      <c r="N439" t="str">
        <f t="shared" si="19"/>
        <v>Liberica</v>
      </c>
      <c r="O439" t="str">
        <f t="shared" si="20"/>
        <v>Dark</v>
      </c>
      <c r="P439" t="str">
        <f>VLOOKUP(Orders_Table[[#This Row],[Customer ID]],customers!$A$1:$I$1001,9,FALSE)</f>
        <v>No</v>
      </c>
    </row>
    <row r="440" spans="1:16" x14ac:dyDescent="0.25">
      <c r="A440" s="2" t="s">
        <v>2956</v>
      </c>
      <c r="B440" s="4">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INDEX(products!$A$1:$G$49,MATCH('Order-Worksheet'!$D440,products!$A$1:$A$49,0),MATCH('Order-Worksheet'!I$1,products!$A$1:$G$1,0))</f>
        <v>Lib</v>
      </c>
      <c r="J440" t="str">
        <f>INDEX(products!$A$1:$G$49,MATCH('Order-Worksheet'!$D440,products!$A$1:$A$49,0),MATCH('Order-Worksheet'!J$1,products!$A$1:$G$1,0))</f>
        <v>D</v>
      </c>
      <c r="K440" s="5">
        <f>INDEX(products!$A$1:$G$49,MATCH('Order-Worksheet'!$D440,products!$A$1:$A$49,0),MATCH('Order-Worksheet'!K$1,products!$A$1:$G$1,0))</f>
        <v>0.5</v>
      </c>
      <c r="L440" s="7">
        <f>INDEX(products!$A$1:$G$49,MATCH('Order-Worksheet'!$D440,products!$A$1:$A$49,0),MATCH('Order-Worksheet'!L$1,products!$A$1:$G$1,0))</f>
        <v>7.77</v>
      </c>
      <c r="M440" s="7">
        <f t="shared" si="18"/>
        <v>15.54</v>
      </c>
      <c r="N440" t="str">
        <f t="shared" si="19"/>
        <v>Liberica</v>
      </c>
      <c r="O440" t="str">
        <f t="shared" si="20"/>
        <v>Dark</v>
      </c>
      <c r="P440" t="str">
        <f>VLOOKUP(Orders_Table[[#This Row],[Customer ID]],customers!$A$1:$I$1001,9,FALSE)</f>
        <v>No</v>
      </c>
    </row>
    <row r="441" spans="1:16" x14ac:dyDescent="0.25">
      <c r="A441" s="2" t="s">
        <v>2962</v>
      </c>
      <c r="B441" s="4">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INDEX(products!$A$1:$G$49,MATCH('Order-Worksheet'!$D441,products!$A$1:$A$49,0),MATCH('Order-Worksheet'!I$1,products!$A$1:$G$1,0))</f>
        <v>Exc</v>
      </c>
      <c r="J441" t="str">
        <f>INDEX(products!$A$1:$G$49,MATCH('Order-Worksheet'!$D441,products!$A$1:$A$49,0),MATCH('Order-Worksheet'!J$1,products!$A$1:$G$1,0))</f>
        <v>L</v>
      </c>
      <c r="K441" s="5">
        <f>INDEX(products!$A$1:$G$49,MATCH('Order-Worksheet'!$D441,products!$A$1:$A$49,0),MATCH('Order-Worksheet'!K$1,products!$A$1:$G$1,0))</f>
        <v>0.5</v>
      </c>
      <c r="L441" s="7">
        <f>INDEX(products!$A$1:$G$49,MATCH('Order-Worksheet'!$D441,products!$A$1:$A$49,0),MATCH('Order-Worksheet'!L$1,products!$A$1:$G$1,0))</f>
        <v>8.91</v>
      </c>
      <c r="M441" s="7">
        <f t="shared" si="18"/>
        <v>35.64</v>
      </c>
      <c r="N441" t="str">
        <f t="shared" si="19"/>
        <v>Excelsa</v>
      </c>
      <c r="O441" t="str">
        <f t="shared" si="20"/>
        <v>Light</v>
      </c>
      <c r="P441" t="str">
        <f>VLOOKUP(Orders_Table[[#This Row],[Customer ID]],customers!$A$1:$I$1001,9,FALSE)</f>
        <v>No</v>
      </c>
    </row>
    <row r="442" spans="1:16" x14ac:dyDescent="0.25">
      <c r="A442" s="2" t="s">
        <v>2968</v>
      </c>
      <c r="B442" s="4">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INDEX(products!$A$1:$G$49,MATCH('Order-Worksheet'!$D442,products!$A$1:$A$49,0),MATCH('Order-Worksheet'!I$1,products!$A$1:$G$1,0))</f>
        <v>Ara</v>
      </c>
      <c r="J442" t="str">
        <f>INDEX(products!$A$1:$G$49,MATCH('Order-Worksheet'!$D442,products!$A$1:$A$49,0),MATCH('Order-Worksheet'!J$1,products!$A$1:$G$1,0))</f>
        <v>M</v>
      </c>
      <c r="K442" s="5">
        <f>INDEX(products!$A$1:$G$49,MATCH('Order-Worksheet'!$D442,products!$A$1:$A$49,0),MATCH('Order-Worksheet'!K$1,products!$A$1:$G$1,0))</f>
        <v>2.5</v>
      </c>
      <c r="L442" s="7">
        <f>INDEX(products!$A$1:$G$49,MATCH('Order-Worksheet'!$D442,products!$A$1:$A$49,0),MATCH('Order-Worksheet'!L$1,products!$A$1:$G$1,0))</f>
        <v>25.874999999999996</v>
      </c>
      <c r="M442" s="7">
        <f t="shared" si="18"/>
        <v>103.49999999999999</v>
      </c>
      <c r="N442" t="str">
        <f t="shared" si="19"/>
        <v>Arabica</v>
      </c>
      <c r="O442" t="str">
        <f t="shared" si="20"/>
        <v>Medium</v>
      </c>
      <c r="P442" t="str">
        <f>VLOOKUP(Orders_Table[[#This Row],[Customer ID]],customers!$A$1:$I$1001,9,FALSE)</f>
        <v>Yes</v>
      </c>
    </row>
    <row r="443" spans="1:16" x14ac:dyDescent="0.25">
      <c r="A443" s="2" t="s">
        <v>2974</v>
      </c>
      <c r="B443" s="4">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INDEX(products!$A$1:$G$49,MATCH('Order-Worksheet'!$D443,products!$A$1:$A$49,0),MATCH('Order-Worksheet'!I$1,products!$A$1:$G$1,0))</f>
        <v>Exc</v>
      </c>
      <c r="J443" t="str">
        <f>INDEX(products!$A$1:$G$49,MATCH('Order-Worksheet'!$D443,products!$A$1:$A$49,0),MATCH('Order-Worksheet'!J$1,products!$A$1:$G$1,0))</f>
        <v>D</v>
      </c>
      <c r="K443" s="5">
        <f>INDEX(products!$A$1:$G$49,MATCH('Order-Worksheet'!$D443,products!$A$1:$A$49,0),MATCH('Order-Worksheet'!K$1,products!$A$1:$G$1,0))</f>
        <v>1</v>
      </c>
      <c r="L443" s="7">
        <f>INDEX(products!$A$1:$G$49,MATCH('Order-Worksheet'!$D443,products!$A$1:$A$49,0),MATCH('Order-Worksheet'!L$1,products!$A$1:$G$1,0))</f>
        <v>12.15</v>
      </c>
      <c r="M443" s="7">
        <f t="shared" si="18"/>
        <v>36.450000000000003</v>
      </c>
      <c r="N443" t="str">
        <f t="shared" si="19"/>
        <v>Excelsa</v>
      </c>
      <c r="O443" t="str">
        <f t="shared" si="20"/>
        <v>Dark</v>
      </c>
      <c r="P443" t="str">
        <f>VLOOKUP(Orders_Table[[#This Row],[Customer ID]],customers!$A$1:$I$1001,9,FALSE)</f>
        <v>Yes</v>
      </c>
    </row>
    <row r="444" spans="1:16" x14ac:dyDescent="0.25">
      <c r="A444" s="2" t="s">
        <v>2980</v>
      </c>
      <c r="B444" s="4">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INDEX(products!$A$1:$G$49,MATCH('Order-Worksheet'!$D444,products!$A$1:$A$49,0),MATCH('Order-Worksheet'!I$1,products!$A$1:$G$1,0))</f>
        <v>Rob</v>
      </c>
      <c r="J444" t="str">
        <f>INDEX(products!$A$1:$G$49,MATCH('Order-Worksheet'!$D444,products!$A$1:$A$49,0),MATCH('Order-Worksheet'!J$1,products!$A$1:$G$1,0))</f>
        <v>L</v>
      </c>
      <c r="K444" s="5">
        <f>INDEX(products!$A$1:$G$49,MATCH('Order-Worksheet'!$D444,products!$A$1:$A$49,0),MATCH('Order-Worksheet'!K$1,products!$A$1:$G$1,0))</f>
        <v>0.5</v>
      </c>
      <c r="L444" s="7">
        <f>INDEX(products!$A$1:$G$49,MATCH('Order-Worksheet'!$D444,products!$A$1:$A$49,0),MATCH('Order-Worksheet'!L$1,products!$A$1:$G$1,0))</f>
        <v>7.169999999999999</v>
      </c>
      <c r="M444" s="7">
        <f t="shared" si="18"/>
        <v>35.849999999999994</v>
      </c>
      <c r="N444" t="str">
        <f t="shared" si="19"/>
        <v>Robusta</v>
      </c>
      <c r="O444" t="str">
        <f t="shared" si="20"/>
        <v>Light</v>
      </c>
      <c r="P444" t="str">
        <f>VLOOKUP(Orders_Table[[#This Row],[Customer ID]],customers!$A$1:$I$1001,9,FALSE)</f>
        <v>No</v>
      </c>
    </row>
    <row r="445" spans="1:16" x14ac:dyDescent="0.25">
      <c r="A445" s="2" t="s">
        <v>2986</v>
      </c>
      <c r="B445" s="4">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INDEX(products!$A$1:$G$49,MATCH('Order-Worksheet'!$D445,products!$A$1:$A$49,0),MATCH('Order-Worksheet'!I$1,products!$A$1:$G$1,0))</f>
        <v>Exc</v>
      </c>
      <c r="J445" t="str">
        <f>INDEX(products!$A$1:$G$49,MATCH('Order-Worksheet'!$D445,products!$A$1:$A$49,0),MATCH('Order-Worksheet'!J$1,products!$A$1:$G$1,0))</f>
        <v>L</v>
      </c>
      <c r="K445" s="5">
        <f>INDEX(products!$A$1:$G$49,MATCH('Order-Worksheet'!$D445,products!$A$1:$A$49,0),MATCH('Order-Worksheet'!K$1,products!$A$1:$G$1,0))</f>
        <v>0.2</v>
      </c>
      <c r="L445" s="7">
        <f>INDEX(products!$A$1:$G$49,MATCH('Order-Worksheet'!$D445,products!$A$1:$A$49,0),MATCH('Order-Worksheet'!L$1,products!$A$1:$G$1,0))</f>
        <v>4.4550000000000001</v>
      </c>
      <c r="M445" s="7">
        <f t="shared" si="18"/>
        <v>22.274999999999999</v>
      </c>
      <c r="N445" t="str">
        <f t="shared" si="19"/>
        <v>Excelsa</v>
      </c>
      <c r="O445" t="str">
        <f t="shared" si="20"/>
        <v>Light</v>
      </c>
      <c r="P445" t="str">
        <f>VLOOKUP(Orders_Table[[#This Row],[Customer ID]],customers!$A$1:$I$1001,9,FALSE)</f>
        <v>Yes</v>
      </c>
    </row>
    <row r="446" spans="1:16" x14ac:dyDescent="0.25">
      <c r="A446" s="2" t="s">
        <v>2992</v>
      </c>
      <c r="B446" s="4">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INDEX(products!$A$1:$G$49,MATCH('Order-Worksheet'!$D446,products!$A$1:$A$49,0),MATCH('Order-Worksheet'!I$1,products!$A$1:$G$1,0))</f>
        <v>Exc</v>
      </c>
      <c r="J446" t="str">
        <f>INDEX(products!$A$1:$G$49,MATCH('Order-Worksheet'!$D446,products!$A$1:$A$49,0),MATCH('Order-Worksheet'!J$1,products!$A$1:$G$1,0))</f>
        <v>M</v>
      </c>
      <c r="K446" s="5">
        <f>INDEX(products!$A$1:$G$49,MATCH('Order-Worksheet'!$D446,products!$A$1:$A$49,0),MATCH('Order-Worksheet'!K$1,products!$A$1:$G$1,0))</f>
        <v>0.2</v>
      </c>
      <c r="L446" s="7">
        <f>INDEX(products!$A$1:$G$49,MATCH('Order-Worksheet'!$D446,products!$A$1:$A$49,0),MATCH('Order-Worksheet'!L$1,products!$A$1:$G$1,0))</f>
        <v>4.125</v>
      </c>
      <c r="M446" s="7">
        <f t="shared" si="18"/>
        <v>24.75</v>
      </c>
      <c r="N446" t="str">
        <f t="shared" si="19"/>
        <v>Excelsa</v>
      </c>
      <c r="O446" t="str">
        <f t="shared" si="20"/>
        <v>Medium</v>
      </c>
      <c r="P446" t="str">
        <f>VLOOKUP(Orders_Table[[#This Row],[Customer ID]],customers!$A$1:$I$1001,9,FALSE)</f>
        <v>No</v>
      </c>
    </row>
    <row r="447" spans="1:16" x14ac:dyDescent="0.25">
      <c r="A447" s="2" t="s">
        <v>2999</v>
      </c>
      <c r="B447" s="4">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INDEX(products!$A$1:$G$49,MATCH('Order-Worksheet'!$D447,products!$A$1:$A$49,0),MATCH('Order-Worksheet'!I$1,products!$A$1:$G$1,0))</f>
        <v>Lib</v>
      </c>
      <c r="J447" t="str">
        <f>INDEX(products!$A$1:$G$49,MATCH('Order-Worksheet'!$D447,products!$A$1:$A$49,0),MATCH('Order-Worksheet'!J$1,products!$A$1:$G$1,0))</f>
        <v>M</v>
      </c>
      <c r="K447" s="5">
        <f>INDEX(products!$A$1:$G$49,MATCH('Order-Worksheet'!$D447,products!$A$1:$A$49,0),MATCH('Order-Worksheet'!K$1,products!$A$1:$G$1,0))</f>
        <v>2.5</v>
      </c>
      <c r="L447" s="7">
        <f>INDEX(products!$A$1:$G$49,MATCH('Order-Worksheet'!$D447,products!$A$1:$A$49,0),MATCH('Order-Worksheet'!L$1,products!$A$1:$G$1,0))</f>
        <v>33.464999999999996</v>
      </c>
      <c r="M447" s="7">
        <f t="shared" si="18"/>
        <v>66.929999999999993</v>
      </c>
      <c r="N447" t="str">
        <f t="shared" si="19"/>
        <v>Liberica</v>
      </c>
      <c r="O447" t="str">
        <f t="shared" si="20"/>
        <v>Medium</v>
      </c>
      <c r="P447" t="str">
        <f>VLOOKUP(Orders_Table[[#This Row],[Customer ID]],customers!$A$1:$I$1001,9,FALSE)</f>
        <v>Yes</v>
      </c>
    </row>
    <row r="448" spans="1:16" x14ac:dyDescent="0.25">
      <c r="A448" s="2" t="s">
        <v>3004</v>
      </c>
      <c r="B448" s="4">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INDEX(products!$A$1:$G$49,MATCH('Order-Worksheet'!$D448,products!$A$1:$A$49,0),MATCH('Order-Worksheet'!I$1,products!$A$1:$G$1,0))</f>
        <v>Lib</v>
      </c>
      <c r="J448" t="str">
        <f>INDEX(products!$A$1:$G$49,MATCH('Order-Worksheet'!$D448,products!$A$1:$A$49,0),MATCH('Order-Worksheet'!J$1,products!$A$1:$G$1,0))</f>
        <v>M</v>
      </c>
      <c r="K448" s="5">
        <f>INDEX(products!$A$1:$G$49,MATCH('Order-Worksheet'!$D448,products!$A$1:$A$49,0),MATCH('Order-Worksheet'!K$1,products!$A$1:$G$1,0))</f>
        <v>0.5</v>
      </c>
      <c r="L448" s="7">
        <f>INDEX(products!$A$1:$G$49,MATCH('Order-Worksheet'!$D448,products!$A$1:$A$49,0),MATCH('Order-Worksheet'!L$1,products!$A$1:$G$1,0))</f>
        <v>8.73</v>
      </c>
      <c r="M448" s="7">
        <f t="shared" si="18"/>
        <v>8.73</v>
      </c>
      <c r="N448" t="str">
        <f t="shared" si="19"/>
        <v>Liberica</v>
      </c>
      <c r="O448" t="str">
        <f t="shared" si="20"/>
        <v>Medium</v>
      </c>
      <c r="P448" t="str">
        <f>VLOOKUP(Orders_Table[[#This Row],[Customer ID]],customers!$A$1:$I$1001,9,FALSE)</f>
        <v>Yes</v>
      </c>
    </row>
    <row r="449" spans="1:16" x14ac:dyDescent="0.25">
      <c r="A449" s="2" t="s">
        <v>3010</v>
      </c>
      <c r="B449" s="4">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INDEX(products!$A$1:$G$49,MATCH('Order-Worksheet'!$D449,products!$A$1:$A$49,0),MATCH('Order-Worksheet'!I$1,products!$A$1:$G$1,0))</f>
        <v>Rob</v>
      </c>
      <c r="J449" t="str">
        <f>INDEX(products!$A$1:$G$49,MATCH('Order-Worksheet'!$D449,products!$A$1:$A$49,0),MATCH('Order-Worksheet'!J$1,products!$A$1:$G$1,0))</f>
        <v>M</v>
      </c>
      <c r="K449" s="5">
        <f>INDEX(products!$A$1:$G$49,MATCH('Order-Worksheet'!$D449,products!$A$1:$A$49,0),MATCH('Order-Worksheet'!K$1,products!$A$1:$G$1,0))</f>
        <v>0.5</v>
      </c>
      <c r="L449" s="7">
        <f>INDEX(products!$A$1:$G$49,MATCH('Order-Worksheet'!$D449,products!$A$1:$A$49,0),MATCH('Order-Worksheet'!L$1,products!$A$1:$G$1,0))</f>
        <v>5.97</v>
      </c>
      <c r="M449" s="7">
        <f t="shared" si="18"/>
        <v>17.91</v>
      </c>
      <c r="N449" t="str">
        <f t="shared" si="19"/>
        <v>Robusta</v>
      </c>
      <c r="O449" t="str">
        <f t="shared" si="20"/>
        <v>Medium</v>
      </c>
      <c r="P449" t="str">
        <f>VLOOKUP(Orders_Table[[#This Row],[Customer ID]],customers!$A$1:$I$1001,9,FALSE)</f>
        <v>No</v>
      </c>
    </row>
    <row r="450" spans="1:16" x14ac:dyDescent="0.25">
      <c r="A450" s="2" t="s">
        <v>3015</v>
      </c>
      <c r="B450" s="4">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INDEX(products!$A$1:$G$49,MATCH('Order-Worksheet'!$D450,products!$A$1:$A$49,0),MATCH('Order-Worksheet'!I$1,products!$A$1:$G$1,0))</f>
        <v>Rob</v>
      </c>
      <c r="J450" t="str">
        <f>INDEX(products!$A$1:$G$49,MATCH('Order-Worksheet'!$D450,products!$A$1:$A$49,0),MATCH('Order-Worksheet'!J$1,products!$A$1:$G$1,0))</f>
        <v>L</v>
      </c>
      <c r="K450" s="5">
        <f>INDEX(products!$A$1:$G$49,MATCH('Order-Worksheet'!$D450,products!$A$1:$A$49,0),MATCH('Order-Worksheet'!K$1,products!$A$1:$G$1,0))</f>
        <v>0.5</v>
      </c>
      <c r="L450" s="7">
        <f>INDEX(products!$A$1:$G$49,MATCH('Order-Worksheet'!$D450,products!$A$1:$A$49,0),MATCH('Order-Worksheet'!L$1,products!$A$1:$G$1,0))</f>
        <v>7.169999999999999</v>
      </c>
      <c r="M450" s="7">
        <f t="shared" si="18"/>
        <v>7.169999999999999</v>
      </c>
      <c r="N450" t="str">
        <f t="shared" si="19"/>
        <v>Robusta</v>
      </c>
      <c r="O450" t="str">
        <f t="shared" si="20"/>
        <v>Light</v>
      </c>
      <c r="P450" t="str">
        <f>VLOOKUP(Orders_Table[[#This Row],[Customer ID]],customers!$A$1:$I$1001,9,FALSE)</f>
        <v>No</v>
      </c>
    </row>
    <row r="451" spans="1:16" x14ac:dyDescent="0.25">
      <c r="A451" s="2" t="s">
        <v>3021</v>
      </c>
      <c r="B451" s="4">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INDEX(products!$A$1:$G$49,MATCH('Order-Worksheet'!$D451,products!$A$1:$A$49,0),MATCH('Order-Worksheet'!I$1,products!$A$1:$G$1,0))</f>
        <v>Rob</v>
      </c>
      <c r="J451" t="str">
        <f>INDEX(products!$A$1:$G$49,MATCH('Order-Worksheet'!$D451,products!$A$1:$A$49,0),MATCH('Order-Worksheet'!J$1,products!$A$1:$G$1,0))</f>
        <v>D</v>
      </c>
      <c r="K451" s="5">
        <f>INDEX(products!$A$1:$G$49,MATCH('Order-Worksheet'!$D451,products!$A$1:$A$49,0),MATCH('Order-Worksheet'!K$1,products!$A$1:$G$1,0))</f>
        <v>0.2</v>
      </c>
      <c r="L451" s="7">
        <f>INDEX(products!$A$1:$G$49,MATCH('Order-Worksheet'!$D451,products!$A$1:$A$49,0),MATCH('Order-Worksheet'!L$1,products!$A$1:$G$1,0))</f>
        <v>2.6849999999999996</v>
      </c>
      <c r="M451" s="7">
        <f t="shared" ref="M451:M514" si="21">L451*E451</f>
        <v>5.3699999999999992</v>
      </c>
      <c r="N451" t="str">
        <f t="shared" ref="N451:N514" si="22">IF(I451="Rob", "Robusta", IF(I451="Exc", "Excelsa", IF(I451="Ara", "Arabica",IF(I451="Lib", "Liberica"))))</f>
        <v>Robusta</v>
      </c>
      <c r="O451" t="str">
        <f t="shared" ref="O451:O514" si="23">IF(J451="M","Medium",IF(J451="D","Dark",IF(J451="L", "Light","")))</f>
        <v>Dark</v>
      </c>
      <c r="P451" t="str">
        <f>VLOOKUP(Orders_Table[[#This Row],[Customer ID]],customers!$A$1:$I$1001,9,FALSE)</f>
        <v>No</v>
      </c>
    </row>
    <row r="452" spans="1:16" x14ac:dyDescent="0.25">
      <c r="A452" s="2" t="s">
        <v>3027</v>
      </c>
      <c r="B452" s="4">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INDEX(products!$A$1:$G$49,MATCH('Order-Worksheet'!$D452,products!$A$1:$A$49,0),MATCH('Order-Worksheet'!I$1,products!$A$1:$G$1,0))</f>
        <v>Lib</v>
      </c>
      <c r="J452" t="str">
        <f>INDEX(products!$A$1:$G$49,MATCH('Order-Worksheet'!$D452,products!$A$1:$A$49,0),MATCH('Order-Worksheet'!J$1,products!$A$1:$G$1,0))</f>
        <v>L</v>
      </c>
      <c r="K452" s="5">
        <f>INDEX(products!$A$1:$G$49,MATCH('Order-Worksheet'!$D452,products!$A$1:$A$49,0),MATCH('Order-Worksheet'!K$1,products!$A$1:$G$1,0))</f>
        <v>0.2</v>
      </c>
      <c r="L452" s="7">
        <f>INDEX(products!$A$1:$G$49,MATCH('Order-Worksheet'!$D452,products!$A$1:$A$49,0),MATCH('Order-Worksheet'!L$1,products!$A$1:$G$1,0))</f>
        <v>4.7549999999999999</v>
      </c>
      <c r="M452" s="7">
        <f t="shared" si="21"/>
        <v>23.774999999999999</v>
      </c>
      <c r="N452" t="str">
        <f t="shared" si="22"/>
        <v>Liberica</v>
      </c>
      <c r="O452" t="str">
        <f t="shared" si="23"/>
        <v>Light</v>
      </c>
      <c r="P452" t="str">
        <f>VLOOKUP(Orders_Table[[#This Row],[Customer ID]],customers!$A$1:$I$1001,9,FALSE)</f>
        <v>No</v>
      </c>
    </row>
    <row r="453" spans="1:16" x14ac:dyDescent="0.25">
      <c r="A453" s="2" t="s">
        <v>3035</v>
      </c>
      <c r="B453" s="4">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INDEX(products!$A$1:$G$49,MATCH('Order-Worksheet'!$D453,products!$A$1:$A$49,0),MATCH('Order-Worksheet'!I$1,products!$A$1:$G$1,0))</f>
        <v>Rob</v>
      </c>
      <c r="J453" t="str">
        <f>INDEX(products!$A$1:$G$49,MATCH('Order-Worksheet'!$D453,products!$A$1:$A$49,0),MATCH('Order-Worksheet'!J$1,products!$A$1:$G$1,0))</f>
        <v>D</v>
      </c>
      <c r="K453" s="5">
        <f>INDEX(products!$A$1:$G$49,MATCH('Order-Worksheet'!$D453,products!$A$1:$A$49,0),MATCH('Order-Worksheet'!K$1,products!$A$1:$G$1,0))</f>
        <v>2.5</v>
      </c>
      <c r="L453" s="7">
        <f>INDEX(products!$A$1:$G$49,MATCH('Order-Worksheet'!$D453,products!$A$1:$A$49,0),MATCH('Order-Worksheet'!L$1,products!$A$1:$G$1,0))</f>
        <v>20.584999999999997</v>
      </c>
      <c r="M453" s="7">
        <f t="shared" si="21"/>
        <v>41.169999999999995</v>
      </c>
      <c r="N453" t="str">
        <f t="shared" si="22"/>
        <v>Robusta</v>
      </c>
      <c r="O453" t="str">
        <f t="shared" si="23"/>
        <v>Dark</v>
      </c>
      <c r="P453" t="str">
        <f>VLOOKUP(Orders_Table[[#This Row],[Customer ID]],customers!$A$1:$I$1001,9,FALSE)</f>
        <v>Yes</v>
      </c>
    </row>
    <row r="454" spans="1:16" x14ac:dyDescent="0.25">
      <c r="A454" s="2" t="s">
        <v>3041</v>
      </c>
      <c r="B454" s="4">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INDEX(products!$A$1:$G$49,MATCH('Order-Worksheet'!$D454,products!$A$1:$A$49,0),MATCH('Order-Worksheet'!I$1,products!$A$1:$G$1,0))</f>
        <v>Ara</v>
      </c>
      <c r="J454" t="str">
        <f>INDEX(products!$A$1:$G$49,MATCH('Order-Worksheet'!$D454,products!$A$1:$A$49,0),MATCH('Order-Worksheet'!J$1,products!$A$1:$G$1,0))</f>
        <v>L</v>
      </c>
      <c r="K454" s="5">
        <f>INDEX(products!$A$1:$G$49,MATCH('Order-Worksheet'!$D454,products!$A$1:$A$49,0),MATCH('Order-Worksheet'!K$1,products!$A$1:$G$1,0))</f>
        <v>0.2</v>
      </c>
      <c r="L454" s="7">
        <f>INDEX(products!$A$1:$G$49,MATCH('Order-Worksheet'!$D454,products!$A$1:$A$49,0),MATCH('Order-Worksheet'!L$1,products!$A$1:$G$1,0))</f>
        <v>3.8849999999999998</v>
      </c>
      <c r="M454" s="7">
        <f t="shared" si="21"/>
        <v>11.654999999999999</v>
      </c>
      <c r="N454" t="str">
        <f t="shared" si="22"/>
        <v>Arabica</v>
      </c>
      <c r="O454" t="str">
        <f t="shared" si="23"/>
        <v>Light</v>
      </c>
      <c r="P454" t="str">
        <f>VLOOKUP(Orders_Table[[#This Row],[Customer ID]],customers!$A$1:$I$1001,9,FALSE)</f>
        <v>No</v>
      </c>
    </row>
    <row r="455" spans="1:16" x14ac:dyDescent="0.25">
      <c r="A455" s="2" t="s">
        <v>3047</v>
      </c>
      <c r="B455" s="4">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INDEX(products!$A$1:$G$49,MATCH('Order-Worksheet'!$D455,products!$A$1:$A$49,0),MATCH('Order-Worksheet'!I$1,products!$A$1:$G$1,0))</f>
        <v>Lib</v>
      </c>
      <c r="J455" t="str">
        <f>INDEX(products!$A$1:$G$49,MATCH('Order-Worksheet'!$D455,products!$A$1:$A$49,0),MATCH('Order-Worksheet'!J$1,products!$A$1:$G$1,0))</f>
        <v>L</v>
      </c>
      <c r="K455" s="5">
        <f>INDEX(products!$A$1:$G$49,MATCH('Order-Worksheet'!$D455,products!$A$1:$A$49,0),MATCH('Order-Worksheet'!K$1,products!$A$1:$G$1,0))</f>
        <v>0.5</v>
      </c>
      <c r="L455" s="7">
        <f>INDEX(products!$A$1:$G$49,MATCH('Order-Worksheet'!$D455,products!$A$1:$A$49,0),MATCH('Order-Worksheet'!L$1,products!$A$1:$G$1,0))</f>
        <v>9.51</v>
      </c>
      <c r="M455" s="7">
        <f t="shared" si="21"/>
        <v>38.04</v>
      </c>
      <c r="N455" t="str">
        <f t="shared" si="22"/>
        <v>Liberica</v>
      </c>
      <c r="O455" t="str">
        <f t="shared" si="23"/>
        <v>Light</v>
      </c>
      <c r="P455" t="str">
        <f>VLOOKUP(Orders_Table[[#This Row],[Customer ID]],customers!$A$1:$I$1001,9,FALSE)</f>
        <v>No</v>
      </c>
    </row>
    <row r="456" spans="1:16" x14ac:dyDescent="0.25">
      <c r="A456" s="2" t="s">
        <v>3053</v>
      </c>
      <c r="B456" s="4">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INDEX(products!$A$1:$G$49,MATCH('Order-Worksheet'!$D456,products!$A$1:$A$49,0),MATCH('Order-Worksheet'!I$1,products!$A$1:$G$1,0))</f>
        <v>Rob</v>
      </c>
      <c r="J456" t="str">
        <f>INDEX(products!$A$1:$G$49,MATCH('Order-Worksheet'!$D456,products!$A$1:$A$49,0),MATCH('Order-Worksheet'!J$1,products!$A$1:$G$1,0))</f>
        <v>D</v>
      </c>
      <c r="K456" s="5">
        <f>INDEX(products!$A$1:$G$49,MATCH('Order-Worksheet'!$D456,products!$A$1:$A$49,0),MATCH('Order-Worksheet'!K$1,products!$A$1:$G$1,0))</f>
        <v>2.5</v>
      </c>
      <c r="L456" s="7">
        <f>INDEX(products!$A$1:$G$49,MATCH('Order-Worksheet'!$D456,products!$A$1:$A$49,0),MATCH('Order-Worksheet'!L$1,products!$A$1:$G$1,0))</f>
        <v>20.584999999999997</v>
      </c>
      <c r="M456" s="7">
        <f t="shared" si="21"/>
        <v>82.339999999999989</v>
      </c>
      <c r="N456" t="str">
        <f t="shared" si="22"/>
        <v>Robusta</v>
      </c>
      <c r="O456" t="str">
        <f t="shared" si="23"/>
        <v>Dark</v>
      </c>
      <c r="P456" t="str">
        <f>VLOOKUP(Orders_Table[[#This Row],[Customer ID]],customers!$A$1:$I$1001,9,FALSE)</f>
        <v>Yes</v>
      </c>
    </row>
    <row r="457" spans="1:16" x14ac:dyDescent="0.25">
      <c r="A457" s="2" t="s">
        <v>3058</v>
      </c>
      <c r="B457" s="4">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INDEX(products!$A$1:$G$49,MATCH('Order-Worksheet'!$D457,products!$A$1:$A$49,0),MATCH('Order-Worksheet'!I$1,products!$A$1:$G$1,0))</f>
        <v>Lib</v>
      </c>
      <c r="J457" t="str">
        <f>INDEX(products!$A$1:$G$49,MATCH('Order-Worksheet'!$D457,products!$A$1:$A$49,0),MATCH('Order-Worksheet'!J$1,products!$A$1:$G$1,0))</f>
        <v>L</v>
      </c>
      <c r="K457" s="5">
        <f>INDEX(products!$A$1:$G$49,MATCH('Order-Worksheet'!$D457,products!$A$1:$A$49,0),MATCH('Order-Worksheet'!K$1,products!$A$1:$G$1,0))</f>
        <v>0.2</v>
      </c>
      <c r="L457" s="7">
        <f>INDEX(products!$A$1:$G$49,MATCH('Order-Worksheet'!$D457,products!$A$1:$A$49,0),MATCH('Order-Worksheet'!L$1,products!$A$1:$G$1,0))</f>
        <v>4.7549999999999999</v>
      </c>
      <c r="M457" s="7">
        <f t="shared" si="21"/>
        <v>9.51</v>
      </c>
      <c r="N457" t="str">
        <f t="shared" si="22"/>
        <v>Liberica</v>
      </c>
      <c r="O457" t="str">
        <f t="shared" si="23"/>
        <v>Light</v>
      </c>
      <c r="P457" t="str">
        <f>VLOOKUP(Orders_Table[[#This Row],[Customer ID]],customers!$A$1:$I$1001,9,FALSE)</f>
        <v>Yes</v>
      </c>
    </row>
    <row r="458" spans="1:16" x14ac:dyDescent="0.25">
      <c r="A458" s="2" t="s">
        <v>3064</v>
      </c>
      <c r="B458" s="4">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INDEX(products!$A$1:$G$49,MATCH('Order-Worksheet'!$D458,products!$A$1:$A$49,0),MATCH('Order-Worksheet'!I$1,products!$A$1:$G$1,0))</f>
        <v>Rob</v>
      </c>
      <c r="J458" t="str">
        <f>INDEX(products!$A$1:$G$49,MATCH('Order-Worksheet'!$D458,products!$A$1:$A$49,0),MATCH('Order-Worksheet'!J$1,products!$A$1:$G$1,0))</f>
        <v>D</v>
      </c>
      <c r="K458" s="5">
        <f>INDEX(products!$A$1:$G$49,MATCH('Order-Worksheet'!$D458,products!$A$1:$A$49,0),MATCH('Order-Worksheet'!K$1,products!$A$1:$G$1,0))</f>
        <v>2.5</v>
      </c>
      <c r="L458" s="7">
        <f>INDEX(products!$A$1:$G$49,MATCH('Order-Worksheet'!$D458,products!$A$1:$A$49,0),MATCH('Order-Worksheet'!L$1,products!$A$1:$G$1,0))</f>
        <v>20.584999999999997</v>
      </c>
      <c r="M458" s="7">
        <f t="shared" si="21"/>
        <v>41.169999999999995</v>
      </c>
      <c r="N458" t="str">
        <f t="shared" si="22"/>
        <v>Robusta</v>
      </c>
      <c r="O458" t="str">
        <f t="shared" si="23"/>
        <v>Dark</v>
      </c>
      <c r="P458" t="str">
        <f>VLOOKUP(Orders_Table[[#This Row],[Customer ID]],customers!$A$1:$I$1001,9,FALSE)</f>
        <v>No</v>
      </c>
    </row>
    <row r="459" spans="1:16" x14ac:dyDescent="0.25">
      <c r="A459" s="2" t="s">
        <v>3070</v>
      </c>
      <c r="B459" s="4">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INDEX(products!$A$1:$G$49,MATCH('Order-Worksheet'!$D459,products!$A$1:$A$49,0),MATCH('Order-Worksheet'!I$1,products!$A$1:$G$1,0))</f>
        <v>Lib</v>
      </c>
      <c r="J459" t="str">
        <f>INDEX(products!$A$1:$G$49,MATCH('Order-Worksheet'!$D459,products!$A$1:$A$49,0),MATCH('Order-Worksheet'!J$1,products!$A$1:$G$1,0))</f>
        <v>L</v>
      </c>
      <c r="K459" s="5">
        <f>INDEX(products!$A$1:$G$49,MATCH('Order-Worksheet'!$D459,products!$A$1:$A$49,0),MATCH('Order-Worksheet'!K$1,products!$A$1:$G$1,0))</f>
        <v>0.5</v>
      </c>
      <c r="L459" s="7">
        <f>INDEX(products!$A$1:$G$49,MATCH('Order-Worksheet'!$D459,products!$A$1:$A$49,0),MATCH('Order-Worksheet'!L$1,products!$A$1:$G$1,0))</f>
        <v>9.51</v>
      </c>
      <c r="M459" s="7">
        <f t="shared" si="21"/>
        <v>47.55</v>
      </c>
      <c r="N459" t="str">
        <f t="shared" si="22"/>
        <v>Liberica</v>
      </c>
      <c r="O459" t="str">
        <f t="shared" si="23"/>
        <v>Light</v>
      </c>
      <c r="P459" t="str">
        <f>VLOOKUP(Orders_Table[[#This Row],[Customer ID]],customers!$A$1:$I$1001,9,FALSE)</f>
        <v>No</v>
      </c>
    </row>
    <row r="460" spans="1:16" x14ac:dyDescent="0.25">
      <c r="A460" s="2" t="s">
        <v>3076</v>
      </c>
      <c r="B460" s="4">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INDEX(products!$A$1:$G$49,MATCH('Order-Worksheet'!$D460,products!$A$1:$A$49,0),MATCH('Order-Worksheet'!I$1,products!$A$1:$G$1,0))</f>
        <v>Ara</v>
      </c>
      <c r="J460" t="str">
        <f>INDEX(products!$A$1:$G$49,MATCH('Order-Worksheet'!$D460,products!$A$1:$A$49,0),MATCH('Order-Worksheet'!J$1,products!$A$1:$G$1,0))</f>
        <v>M</v>
      </c>
      <c r="K460" s="5">
        <f>INDEX(products!$A$1:$G$49,MATCH('Order-Worksheet'!$D460,products!$A$1:$A$49,0),MATCH('Order-Worksheet'!K$1,products!$A$1:$G$1,0))</f>
        <v>1</v>
      </c>
      <c r="L460" s="7">
        <f>INDEX(products!$A$1:$G$49,MATCH('Order-Worksheet'!$D460,products!$A$1:$A$49,0),MATCH('Order-Worksheet'!L$1,products!$A$1:$G$1,0))</f>
        <v>11.25</v>
      </c>
      <c r="M460" s="7">
        <f t="shared" si="21"/>
        <v>45</v>
      </c>
      <c r="N460" t="str">
        <f t="shared" si="22"/>
        <v>Arabica</v>
      </c>
      <c r="O460" t="str">
        <f t="shared" si="23"/>
        <v>Medium</v>
      </c>
      <c r="P460" t="str">
        <f>VLOOKUP(Orders_Table[[#This Row],[Customer ID]],customers!$A$1:$I$1001,9,FALSE)</f>
        <v>No</v>
      </c>
    </row>
    <row r="461" spans="1:16" x14ac:dyDescent="0.25">
      <c r="A461" s="2" t="s">
        <v>3082</v>
      </c>
      <c r="B461" s="4">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INDEX(products!$A$1:$G$49,MATCH('Order-Worksheet'!$D461,products!$A$1:$A$49,0),MATCH('Order-Worksheet'!I$1,products!$A$1:$G$1,0))</f>
        <v>Lib</v>
      </c>
      <c r="J461" t="str">
        <f>INDEX(products!$A$1:$G$49,MATCH('Order-Worksheet'!$D461,products!$A$1:$A$49,0),MATCH('Order-Worksheet'!J$1,products!$A$1:$G$1,0))</f>
        <v>L</v>
      </c>
      <c r="K461" s="5">
        <f>INDEX(products!$A$1:$G$49,MATCH('Order-Worksheet'!$D461,products!$A$1:$A$49,0),MATCH('Order-Worksheet'!K$1,products!$A$1:$G$1,0))</f>
        <v>0.2</v>
      </c>
      <c r="L461" s="7">
        <f>INDEX(products!$A$1:$G$49,MATCH('Order-Worksheet'!$D461,products!$A$1:$A$49,0),MATCH('Order-Worksheet'!L$1,products!$A$1:$G$1,0))</f>
        <v>4.7549999999999999</v>
      </c>
      <c r="M461" s="7">
        <f t="shared" si="21"/>
        <v>23.774999999999999</v>
      </c>
      <c r="N461" t="str">
        <f t="shared" si="22"/>
        <v>Liberica</v>
      </c>
      <c r="O461" t="str">
        <f t="shared" si="23"/>
        <v>Light</v>
      </c>
      <c r="P461" t="str">
        <f>VLOOKUP(Orders_Table[[#This Row],[Customer ID]],customers!$A$1:$I$1001,9,FALSE)</f>
        <v>No</v>
      </c>
    </row>
    <row r="462" spans="1:16" x14ac:dyDescent="0.25">
      <c r="A462" s="2" t="s">
        <v>3088</v>
      </c>
      <c r="B462" s="4">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INDEX(products!$A$1:$G$49,MATCH('Order-Worksheet'!$D462,products!$A$1:$A$49,0),MATCH('Order-Worksheet'!I$1,products!$A$1:$G$1,0))</f>
        <v>Rob</v>
      </c>
      <c r="J462" t="str">
        <f>INDEX(products!$A$1:$G$49,MATCH('Order-Worksheet'!$D462,products!$A$1:$A$49,0),MATCH('Order-Worksheet'!J$1,products!$A$1:$G$1,0))</f>
        <v>D</v>
      </c>
      <c r="K462" s="5">
        <f>INDEX(products!$A$1:$G$49,MATCH('Order-Worksheet'!$D462,products!$A$1:$A$49,0),MATCH('Order-Worksheet'!K$1,products!$A$1:$G$1,0))</f>
        <v>0.5</v>
      </c>
      <c r="L462" s="7">
        <f>INDEX(products!$A$1:$G$49,MATCH('Order-Worksheet'!$D462,products!$A$1:$A$49,0),MATCH('Order-Worksheet'!L$1,products!$A$1:$G$1,0))</f>
        <v>5.3699999999999992</v>
      </c>
      <c r="M462" s="7">
        <f t="shared" si="21"/>
        <v>16.11</v>
      </c>
      <c r="N462" t="str">
        <f t="shared" si="22"/>
        <v>Robusta</v>
      </c>
      <c r="O462" t="str">
        <f t="shared" si="23"/>
        <v>Dark</v>
      </c>
      <c r="P462" t="str">
        <f>VLOOKUP(Orders_Table[[#This Row],[Customer ID]],customers!$A$1:$I$1001,9,FALSE)</f>
        <v>Yes</v>
      </c>
    </row>
    <row r="463" spans="1:16" x14ac:dyDescent="0.25">
      <c r="A463" s="2" t="s">
        <v>3094</v>
      </c>
      <c r="B463" s="4">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INDEX(products!$A$1:$G$49,MATCH('Order-Worksheet'!$D463,products!$A$1:$A$49,0),MATCH('Order-Worksheet'!I$1,products!$A$1:$G$1,0))</f>
        <v>Rob</v>
      </c>
      <c r="J463" t="str">
        <f>INDEX(products!$A$1:$G$49,MATCH('Order-Worksheet'!$D463,products!$A$1:$A$49,0),MATCH('Order-Worksheet'!J$1,products!$A$1:$G$1,0))</f>
        <v>D</v>
      </c>
      <c r="K463" s="5">
        <f>INDEX(products!$A$1:$G$49,MATCH('Order-Worksheet'!$D463,products!$A$1:$A$49,0),MATCH('Order-Worksheet'!K$1,products!$A$1:$G$1,0))</f>
        <v>0.2</v>
      </c>
      <c r="L463" s="7">
        <f>INDEX(products!$A$1:$G$49,MATCH('Order-Worksheet'!$D463,products!$A$1:$A$49,0),MATCH('Order-Worksheet'!L$1,products!$A$1:$G$1,0))</f>
        <v>2.6849999999999996</v>
      </c>
      <c r="M463" s="7">
        <f t="shared" si="21"/>
        <v>10.739999999999998</v>
      </c>
      <c r="N463" t="str">
        <f t="shared" si="22"/>
        <v>Robusta</v>
      </c>
      <c r="O463" t="str">
        <f t="shared" si="23"/>
        <v>Dark</v>
      </c>
      <c r="P463" t="str">
        <f>VLOOKUP(Orders_Table[[#This Row],[Customer ID]],customers!$A$1:$I$1001,9,FALSE)</f>
        <v>Yes</v>
      </c>
    </row>
    <row r="464" spans="1:16" x14ac:dyDescent="0.25">
      <c r="A464" s="2" t="s">
        <v>3100</v>
      </c>
      <c r="B464" s="4">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INDEX(products!$A$1:$G$49,MATCH('Order-Worksheet'!$D464,products!$A$1:$A$49,0),MATCH('Order-Worksheet'!I$1,products!$A$1:$G$1,0))</f>
        <v>Ara</v>
      </c>
      <c r="J464" t="str">
        <f>INDEX(products!$A$1:$G$49,MATCH('Order-Worksheet'!$D464,products!$A$1:$A$49,0),MATCH('Order-Worksheet'!J$1,products!$A$1:$G$1,0))</f>
        <v>D</v>
      </c>
      <c r="K464" s="5">
        <f>INDEX(products!$A$1:$G$49,MATCH('Order-Worksheet'!$D464,products!$A$1:$A$49,0),MATCH('Order-Worksheet'!K$1,products!$A$1:$G$1,0))</f>
        <v>1</v>
      </c>
      <c r="L464" s="7">
        <f>INDEX(products!$A$1:$G$49,MATCH('Order-Worksheet'!$D464,products!$A$1:$A$49,0),MATCH('Order-Worksheet'!L$1,products!$A$1:$G$1,0))</f>
        <v>9.9499999999999993</v>
      </c>
      <c r="M464" s="7">
        <f t="shared" si="21"/>
        <v>49.75</v>
      </c>
      <c r="N464" t="str">
        <f t="shared" si="22"/>
        <v>Arabica</v>
      </c>
      <c r="O464" t="str">
        <f t="shared" si="23"/>
        <v>Dark</v>
      </c>
      <c r="P464" t="str">
        <f>VLOOKUP(Orders_Table[[#This Row],[Customer ID]],customers!$A$1:$I$1001,9,FALSE)</f>
        <v>Yes</v>
      </c>
    </row>
    <row r="465" spans="1:16" x14ac:dyDescent="0.25">
      <c r="A465" s="2" t="s">
        <v>3106</v>
      </c>
      <c r="B465" s="4">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INDEX(products!$A$1:$G$49,MATCH('Order-Worksheet'!$D465,products!$A$1:$A$49,0),MATCH('Order-Worksheet'!I$1,products!$A$1:$G$1,0))</f>
        <v>Exc</v>
      </c>
      <c r="J465" t="str">
        <f>INDEX(products!$A$1:$G$49,MATCH('Order-Worksheet'!$D465,products!$A$1:$A$49,0),MATCH('Order-Worksheet'!J$1,products!$A$1:$G$1,0))</f>
        <v>M</v>
      </c>
      <c r="K465" s="5">
        <f>INDEX(products!$A$1:$G$49,MATCH('Order-Worksheet'!$D465,products!$A$1:$A$49,0),MATCH('Order-Worksheet'!K$1,products!$A$1:$G$1,0))</f>
        <v>1</v>
      </c>
      <c r="L465" s="7">
        <f>INDEX(products!$A$1:$G$49,MATCH('Order-Worksheet'!$D465,products!$A$1:$A$49,0),MATCH('Order-Worksheet'!L$1,products!$A$1:$G$1,0))</f>
        <v>13.75</v>
      </c>
      <c r="M465" s="7">
        <f t="shared" si="21"/>
        <v>27.5</v>
      </c>
      <c r="N465" t="str">
        <f t="shared" si="22"/>
        <v>Excelsa</v>
      </c>
      <c r="O465" t="str">
        <f t="shared" si="23"/>
        <v>Medium</v>
      </c>
      <c r="P465" t="str">
        <f>VLOOKUP(Orders_Table[[#This Row],[Customer ID]],customers!$A$1:$I$1001,9,FALSE)</f>
        <v>No</v>
      </c>
    </row>
    <row r="466" spans="1:16" x14ac:dyDescent="0.25">
      <c r="A466" s="2" t="s">
        <v>3112</v>
      </c>
      <c r="B466" s="4">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INDEX(products!$A$1:$G$49,MATCH('Order-Worksheet'!$D466,products!$A$1:$A$49,0),MATCH('Order-Worksheet'!I$1,products!$A$1:$G$1,0))</f>
        <v>Lib</v>
      </c>
      <c r="J466" t="str">
        <f>INDEX(products!$A$1:$G$49,MATCH('Order-Worksheet'!$D466,products!$A$1:$A$49,0),MATCH('Order-Worksheet'!J$1,products!$A$1:$G$1,0))</f>
        <v>D</v>
      </c>
      <c r="K466" s="5">
        <f>INDEX(products!$A$1:$G$49,MATCH('Order-Worksheet'!$D466,products!$A$1:$A$49,0),MATCH('Order-Worksheet'!K$1,products!$A$1:$G$1,0))</f>
        <v>2.5</v>
      </c>
      <c r="L466" s="7">
        <f>INDEX(products!$A$1:$G$49,MATCH('Order-Worksheet'!$D466,products!$A$1:$A$49,0),MATCH('Order-Worksheet'!L$1,products!$A$1:$G$1,0))</f>
        <v>29.784999999999997</v>
      </c>
      <c r="M466" s="7">
        <f t="shared" si="21"/>
        <v>119.13999999999999</v>
      </c>
      <c r="N466" t="str">
        <f t="shared" si="22"/>
        <v>Liberica</v>
      </c>
      <c r="O466" t="str">
        <f t="shared" si="23"/>
        <v>Dark</v>
      </c>
      <c r="P466" t="str">
        <f>VLOOKUP(Orders_Table[[#This Row],[Customer ID]],customers!$A$1:$I$1001,9,FALSE)</f>
        <v>No</v>
      </c>
    </row>
    <row r="467" spans="1:16" x14ac:dyDescent="0.25">
      <c r="A467" s="2" t="s">
        <v>3118</v>
      </c>
      <c r="B467" s="4">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INDEX(products!$A$1:$G$49,MATCH('Order-Worksheet'!$D467,products!$A$1:$A$49,0),MATCH('Order-Worksheet'!I$1,products!$A$1:$G$1,0))</f>
        <v>Rob</v>
      </c>
      <c r="J467" t="str">
        <f>INDEX(products!$A$1:$G$49,MATCH('Order-Worksheet'!$D467,products!$A$1:$A$49,0),MATCH('Order-Worksheet'!J$1,products!$A$1:$G$1,0))</f>
        <v>D</v>
      </c>
      <c r="K467" s="5">
        <f>INDEX(products!$A$1:$G$49,MATCH('Order-Worksheet'!$D467,products!$A$1:$A$49,0),MATCH('Order-Worksheet'!K$1,products!$A$1:$G$1,0))</f>
        <v>2.5</v>
      </c>
      <c r="L467" s="7">
        <f>INDEX(products!$A$1:$G$49,MATCH('Order-Worksheet'!$D467,products!$A$1:$A$49,0),MATCH('Order-Worksheet'!L$1,products!$A$1:$G$1,0))</f>
        <v>20.584999999999997</v>
      </c>
      <c r="M467" s="7">
        <f t="shared" si="21"/>
        <v>20.584999999999997</v>
      </c>
      <c r="N467" t="str">
        <f t="shared" si="22"/>
        <v>Robusta</v>
      </c>
      <c r="O467" t="str">
        <f t="shared" si="23"/>
        <v>Dark</v>
      </c>
      <c r="P467" t="str">
        <f>VLOOKUP(Orders_Table[[#This Row],[Customer ID]],customers!$A$1:$I$1001,9,FALSE)</f>
        <v>Yes</v>
      </c>
    </row>
    <row r="468" spans="1:16" x14ac:dyDescent="0.25">
      <c r="A468" s="2" t="s">
        <v>3124</v>
      </c>
      <c r="B468" s="4">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INDEX(products!$A$1:$G$49,MATCH('Order-Worksheet'!$D468,products!$A$1:$A$49,0),MATCH('Order-Worksheet'!I$1,products!$A$1:$G$1,0))</f>
        <v>Ara</v>
      </c>
      <c r="J468" t="str">
        <f>INDEX(products!$A$1:$G$49,MATCH('Order-Worksheet'!$D468,products!$A$1:$A$49,0),MATCH('Order-Worksheet'!J$1,products!$A$1:$G$1,0))</f>
        <v>D</v>
      </c>
      <c r="K468" s="5">
        <f>INDEX(products!$A$1:$G$49,MATCH('Order-Worksheet'!$D468,products!$A$1:$A$49,0),MATCH('Order-Worksheet'!K$1,products!$A$1:$G$1,0))</f>
        <v>0.2</v>
      </c>
      <c r="L468" s="7">
        <f>INDEX(products!$A$1:$G$49,MATCH('Order-Worksheet'!$D468,products!$A$1:$A$49,0),MATCH('Order-Worksheet'!L$1,products!$A$1:$G$1,0))</f>
        <v>2.9849999999999999</v>
      </c>
      <c r="M468" s="7">
        <f t="shared" si="21"/>
        <v>8.9550000000000001</v>
      </c>
      <c r="N468" t="str">
        <f t="shared" si="22"/>
        <v>Arabica</v>
      </c>
      <c r="O468" t="str">
        <f t="shared" si="23"/>
        <v>Dark</v>
      </c>
      <c r="P468" t="str">
        <f>VLOOKUP(Orders_Table[[#This Row],[Customer ID]],customers!$A$1:$I$1001,9,FALSE)</f>
        <v>Yes</v>
      </c>
    </row>
    <row r="469" spans="1:16" x14ac:dyDescent="0.25">
      <c r="A469" s="2" t="s">
        <v>3130</v>
      </c>
      <c r="B469" s="4">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INDEX(products!$A$1:$G$49,MATCH('Order-Worksheet'!$D469,products!$A$1:$A$49,0),MATCH('Order-Worksheet'!I$1,products!$A$1:$G$1,0))</f>
        <v>Ara</v>
      </c>
      <c r="J469" t="str">
        <f>INDEX(products!$A$1:$G$49,MATCH('Order-Worksheet'!$D469,products!$A$1:$A$49,0),MATCH('Order-Worksheet'!J$1,products!$A$1:$G$1,0))</f>
        <v>D</v>
      </c>
      <c r="K469" s="5">
        <f>INDEX(products!$A$1:$G$49,MATCH('Order-Worksheet'!$D469,products!$A$1:$A$49,0),MATCH('Order-Worksheet'!K$1,products!$A$1:$G$1,0))</f>
        <v>0.5</v>
      </c>
      <c r="L469" s="7">
        <f>INDEX(products!$A$1:$G$49,MATCH('Order-Worksheet'!$D469,products!$A$1:$A$49,0),MATCH('Order-Worksheet'!L$1,products!$A$1:$G$1,0))</f>
        <v>5.97</v>
      </c>
      <c r="M469" s="7">
        <f t="shared" si="21"/>
        <v>5.97</v>
      </c>
      <c r="N469" t="str">
        <f t="shared" si="22"/>
        <v>Arabica</v>
      </c>
      <c r="O469" t="str">
        <f t="shared" si="23"/>
        <v>Dark</v>
      </c>
      <c r="P469" t="str">
        <f>VLOOKUP(Orders_Table[[#This Row],[Customer ID]],customers!$A$1:$I$1001,9,FALSE)</f>
        <v>No</v>
      </c>
    </row>
    <row r="470" spans="1:16" x14ac:dyDescent="0.25">
      <c r="A470" s="2" t="s">
        <v>3136</v>
      </c>
      <c r="B470" s="4">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INDEX(products!$A$1:$G$49,MATCH('Order-Worksheet'!$D470,products!$A$1:$A$49,0),MATCH('Order-Worksheet'!I$1,products!$A$1:$G$1,0))</f>
        <v>Exc</v>
      </c>
      <c r="J470" t="str">
        <f>INDEX(products!$A$1:$G$49,MATCH('Order-Worksheet'!$D470,products!$A$1:$A$49,0),MATCH('Order-Worksheet'!J$1,products!$A$1:$G$1,0))</f>
        <v>M</v>
      </c>
      <c r="K470" s="5">
        <f>INDEX(products!$A$1:$G$49,MATCH('Order-Worksheet'!$D470,products!$A$1:$A$49,0),MATCH('Order-Worksheet'!K$1,products!$A$1:$G$1,0))</f>
        <v>1</v>
      </c>
      <c r="L470" s="7">
        <f>INDEX(products!$A$1:$G$49,MATCH('Order-Worksheet'!$D470,products!$A$1:$A$49,0),MATCH('Order-Worksheet'!L$1,products!$A$1:$G$1,0))</f>
        <v>13.75</v>
      </c>
      <c r="M470" s="7">
        <f t="shared" si="21"/>
        <v>41.25</v>
      </c>
      <c r="N470" t="str">
        <f t="shared" si="22"/>
        <v>Excelsa</v>
      </c>
      <c r="O470" t="str">
        <f t="shared" si="23"/>
        <v>Medium</v>
      </c>
      <c r="P470" t="str">
        <f>VLOOKUP(Orders_Table[[#This Row],[Customer ID]],customers!$A$1:$I$1001,9,FALSE)</f>
        <v>Yes</v>
      </c>
    </row>
    <row r="471" spans="1:16" x14ac:dyDescent="0.25">
      <c r="A471" s="2" t="s">
        <v>3141</v>
      </c>
      <c r="B471" s="4">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INDEX(products!$A$1:$G$49,MATCH('Order-Worksheet'!$D471,products!$A$1:$A$49,0),MATCH('Order-Worksheet'!I$1,products!$A$1:$G$1,0))</f>
        <v>Exc</v>
      </c>
      <c r="J471" t="str">
        <f>INDEX(products!$A$1:$G$49,MATCH('Order-Worksheet'!$D471,products!$A$1:$A$49,0),MATCH('Order-Worksheet'!J$1,products!$A$1:$G$1,0))</f>
        <v>L</v>
      </c>
      <c r="K471" s="5">
        <f>INDEX(products!$A$1:$G$49,MATCH('Order-Worksheet'!$D471,products!$A$1:$A$49,0),MATCH('Order-Worksheet'!K$1,products!$A$1:$G$1,0))</f>
        <v>0.2</v>
      </c>
      <c r="L471" s="7">
        <f>INDEX(products!$A$1:$G$49,MATCH('Order-Worksheet'!$D471,products!$A$1:$A$49,0),MATCH('Order-Worksheet'!L$1,products!$A$1:$G$1,0))</f>
        <v>4.4550000000000001</v>
      </c>
      <c r="M471" s="7">
        <f t="shared" si="21"/>
        <v>22.274999999999999</v>
      </c>
      <c r="N471" t="str">
        <f t="shared" si="22"/>
        <v>Excelsa</v>
      </c>
      <c r="O471" t="str">
        <f t="shared" si="23"/>
        <v>Light</v>
      </c>
      <c r="P471" t="str">
        <f>VLOOKUP(Orders_Table[[#This Row],[Customer ID]],customers!$A$1:$I$1001,9,FALSE)</f>
        <v>Yes</v>
      </c>
    </row>
    <row r="472" spans="1:16" x14ac:dyDescent="0.25">
      <c r="A472" s="2" t="s">
        <v>3147</v>
      </c>
      <c r="B472" s="4">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INDEX(products!$A$1:$G$49,MATCH('Order-Worksheet'!$D472,products!$A$1:$A$49,0),MATCH('Order-Worksheet'!I$1,products!$A$1:$G$1,0))</f>
        <v>Ara</v>
      </c>
      <c r="J472" t="str">
        <f>INDEX(products!$A$1:$G$49,MATCH('Order-Worksheet'!$D472,products!$A$1:$A$49,0),MATCH('Order-Worksheet'!J$1,products!$A$1:$G$1,0))</f>
        <v>M</v>
      </c>
      <c r="K472" s="5">
        <f>INDEX(products!$A$1:$G$49,MATCH('Order-Worksheet'!$D472,products!$A$1:$A$49,0),MATCH('Order-Worksheet'!K$1,products!$A$1:$G$1,0))</f>
        <v>0.5</v>
      </c>
      <c r="L472" s="7">
        <f>INDEX(products!$A$1:$G$49,MATCH('Order-Worksheet'!$D472,products!$A$1:$A$49,0),MATCH('Order-Worksheet'!L$1,products!$A$1:$G$1,0))</f>
        <v>6.75</v>
      </c>
      <c r="M472" s="7">
        <f t="shared" si="21"/>
        <v>6.75</v>
      </c>
      <c r="N472" t="str">
        <f t="shared" si="22"/>
        <v>Arabica</v>
      </c>
      <c r="O472" t="str">
        <f t="shared" si="23"/>
        <v>Medium</v>
      </c>
      <c r="P472" t="str">
        <f>VLOOKUP(Orders_Table[[#This Row],[Customer ID]],customers!$A$1:$I$1001,9,FALSE)</f>
        <v>Yes</v>
      </c>
    </row>
    <row r="473" spans="1:16" x14ac:dyDescent="0.25">
      <c r="A473" s="2" t="s">
        <v>3153</v>
      </c>
      <c r="B473" s="4">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INDEX(products!$A$1:$G$49,MATCH('Order-Worksheet'!$D473,products!$A$1:$A$49,0),MATCH('Order-Worksheet'!I$1,products!$A$1:$G$1,0))</f>
        <v>Lib</v>
      </c>
      <c r="J473" t="str">
        <f>INDEX(products!$A$1:$G$49,MATCH('Order-Worksheet'!$D473,products!$A$1:$A$49,0),MATCH('Order-Worksheet'!J$1,products!$A$1:$G$1,0))</f>
        <v>M</v>
      </c>
      <c r="K473" s="5">
        <f>INDEX(products!$A$1:$G$49,MATCH('Order-Worksheet'!$D473,products!$A$1:$A$49,0),MATCH('Order-Worksheet'!K$1,products!$A$1:$G$1,0))</f>
        <v>2.5</v>
      </c>
      <c r="L473" s="7">
        <f>INDEX(products!$A$1:$G$49,MATCH('Order-Worksheet'!$D473,products!$A$1:$A$49,0),MATCH('Order-Worksheet'!L$1,products!$A$1:$G$1,0))</f>
        <v>33.464999999999996</v>
      </c>
      <c r="M473" s="7">
        <f t="shared" si="21"/>
        <v>133.85999999999999</v>
      </c>
      <c r="N473" t="str">
        <f t="shared" si="22"/>
        <v>Liberica</v>
      </c>
      <c r="O473" t="str">
        <f t="shared" si="23"/>
        <v>Medium</v>
      </c>
      <c r="P473" t="str">
        <f>VLOOKUP(Orders_Table[[#This Row],[Customer ID]],customers!$A$1:$I$1001,9,FALSE)</f>
        <v>Yes</v>
      </c>
    </row>
    <row r="474" spans="1:16" x14ac:dyDescent="0.25">
      <c r="A474" s="2" t="s">
        <v>3158</v>
      </c>
      <c r="B474" s="4">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INDEX(products!$A$1:$G$49,MATCH('Order-Worksheet'!$D474,products!$A$1:$A$49,0),MATCH('Order-Worksheet'!I$1,products!$A$1:$G$1,0))</f>
        <v>Ara</v>
      </c>
      <c r="J474" t="str">
        <f>INDEX(products!$A$1:$G$49,MATCH('Order-Worksheet'!$D474,products!$A$1:$A$49,0),MATCH('Order-Worksheet'!J$1,products!$A$1:$G$1,0))</f>
        <v>D</v>
      </c>
      <c r="K474" s="5">
        <f>INDEX(products!$A$1:$G$49,MATCH('Order-Worksheet'!$D474,products!$A$1:$A$49,0),MATCH('Order-Worksheet'!K$1,products!$A$1:$G$1,0))</f>
        <v>0.2</v>
      </c>
      <c r="L474" s="7">
        <f>INDEX(products!$A$1:$G$49,MATCH('Order-Worksheet'!$D474,products!$A$1:$A$49,0),MATCH('Order-Worksheet'!L$1,products!$A$1:$G$1,0))</f>
        <v>2.9849999999999999</v>
      </c>
      <c r="M474" s="7">
        <f t="shared" si="21"/>
        <v>5.97</v>
      </c>
      <c r="N474" t="str">
        <f t="shared" si="22"/>
        <v>Arabica</v>
      </c>
      <c r="O474" t="str">
        <f t="shared" si="23"/>
        <v>Dark</v>
      </c>
      <c r="P474" t="str">
        <f>VLOOKUP(Orders_Table[[#This Row],[Customer ID]],customers!$A$1:$I$1001,9,FALSE)</f>
        <v>No</v>
      </c>
    </row>
    <row r="475" spans="1:16" x14ac:dyDescent="0.25">
      <c r="A475" s="2" t="s">
        <v>3164</v>
      </c>
      <c r="B475" s="4">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INDEX(products!$A$1:$G$49,MATCH('Order-Worksheet'!$D475,products!$A$1:$A$49,0),MATCH('Order-Worksheet'!I$1,products!$A$1:$G$1,0))</f>
        <v>Ara</v>
      </c>
      <c r="J475" t="str">
        <f>INDEX(products!$A$1:$G$49,MATCH('Order-Worksheet'!$D475,products!$A$1:$A$49,0),MATCH('Order-Worksheet'!J$1,products!$A$1:$G$1,0))</f>
        <v>L</v>
      </c>
      <c r="K475" s="5">
        <f>INDEX(products!$A$1:$G$49,MATCH('Order-Worksheet'!$D475,products!$A$1:$A$49,0),MATCH('Order-Worksheet'!K$1,products!$A$1:$G$1,0))</f>
        <v>1</v>
      </c>
      <c r="L475" s="7">
        <f>INDEX(products!$A$1:$G$49,MATCH('Order-Worksheet'!$D475,products!$A$1:$A$49,0),MATCH('Order-Worksheet'!L$1,products!$A$1:$G$1,0))</f>
        <v>12.95</v>
      </c>
      <c r="M475" s="7">
        <f t="shared" si="21"/>
        <v>25.9</v>
      </c>
      <c r="N475" t="str">
        <f t="shared" si="22"/>
        <v>Arabica</v>
      </c>
      <c r="O475" t="str">
        <f t="shared" si="23"/>
        <v>Light</v>
      </c>
      <c r="P475" t="str">
        <f>VLOOKUP(Orders_Table[[#This Row],[Customer ID]],customers!$A$1:$I$1001,9,FALSE)</f>
        <v>No</v>
      </c>
    </row>
    <row r="476" spans="1:16" x14ac:dyDescent="0.25">
      <c r="A476" s="2" t="s">
        <v>3170</v>
      </c>
      <c r="B476" s="4">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INDEX(products!$A$1:$G$49,MATCH('Order-Worksheet'!$D476,products!$A$1:$A$49,0),MATCH('Order-Worksheet'!I$1,products!$A$1:$G$1,0))</f>
        <v>Exc</v>
      </c>
      <c r="J476" t="str">
        <f>INDEX(products!$A$1:$G$49,MATCH('Order-Worksheet'!$D476,products!$A$1:$A$49,0),MATCH('Order-Worksheet'!J$1,products!$A$1:$G$1,0))</f>
        <v>M</v>
      </c>
      <c r="K476" s="5">
        <f>INDEX(products!$A$1:$G$49,MATCH('Order-Worksheet'!$D476,products!$A$1:$A$49,0),MATCH('Order-Worksheet'!K$1,products!$A$1:$G$1,0))</f>
        <v>2.5</v>
      </c>
      <c r="L476" s="7">
        <f>INDEX(products!$A$1:$G$49,MATCH('Order-Worksheet'!$D476,products!$A$1:$A$49,0),MATCH('Order-Worksheet'!L$1,products!$A$1:$G$1,0))</f>
        <v>31.624999999999996</v>
      </c>
      <c r="M476" s="7">
        <f t="shared" si="21"/>
        <v>31.624999999999996</v>
      </c>
      <c r="N476" t="str">
        <f t="shared" si="22"/>
        <v>Excelsa</v>
      </c>
      <c r="O476" t="str">
        <f t="shared" si="23"/>
        <v>Medium</v>
      </c>
      <c r="P476" t="str">
        <f>VLOOKUP(Orders_Table[[#This Row],[Customer ID]],customers!$A$1:$I$1001,9,FALSE)</f>
        <v>Yes</v>
      </c>
    </row>
    <row r="477" spans="1:16" x14ac:dyDescent="0.25">
      <c r="A477" s="2" t="s">
        <v>3176</v>
      </c>
      <c r="B477" s="4">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INDEX(products!$A$1:$G$49,MATCH('Order-Worksheet'!$D477,products!$A$1:$A$49,0),MATCH('Order-Worksheet'!I$1,products!$A$1:$G$1,0))</f>
        <v>Lib</v>
      </c>
      <c r="J477" t="str">
        <f>INDEX(products!$A$1:$G$49,MATCH('Order-Worksheet'!$D477,products!$A$1:$A$49,0),MATCH('Order-Worksheet'!J$1,products!$A$1:$G$1,0))</f>
        <v>M</v>
      </c>
      <c r="K477" s="5">
        <f>INDEX(products!$A$1:$G$49,MATCH('Order-Worksheet'!$D477,products!$A$1:$A$49,0),MATCH('Order-Worksheet'!K$1,products!$A$1:$G$1,0))</f>
        <v>0.2</v>
      </c>
      <c r="L477" s="7">
        <f>INDEX(products!$A$1:$G$49,MATCH('Order-Worksheet'!$D477,products!$A$1:$A$49,0),MATCH('Order-Worksheet'!L$1,products!$A$1:$G$1,0))</f>
        <v>4.3650000000000002</v>
      </c>
      <c r="M477" s="7">
        <f t="shared" si="21"/>
        <v>8.73</v>
      </c>
      <c r="N477" t="str">
        <f t="shared" si="22"/>
        <v>Liberica</v>
      </c>
      <c r="O477" t="str">
        <f t="shared" si="23"/>
        <v>Medium</v>
      </c>
      <c r="P477" t="str">
        <f>VLOOKUP(Orders_Table[[#This Row],[Customer ID]],customers!$A$1:$I$1001,9,FALSE)</f>
        <v>No</v>
      </c>
    </row>
    <row r="478" spans="1:16" x14ac:dyDescent="0.25">
      <c r="A478" s="2" t="s">
        <v>3181</v>
      </c>
      <c r="B478" s="4">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INDEX(products!$A$1:$G$49,MATCH('Order-Worksheet'!$D478,products!$A$1:$A$49,0),MATCH('Order-Worksheet'!I$1,products!$A$1:$G$1,0))</f>
        <v>Exc</v>
      </c>
      <c r="J478" t="str">
        <f>INDEX(products!$A$1:$G$49,MATCH('Order-Worksheet'!$D478,products!$A$1:$A$49,0),MATCH('Order-Worksheet'!J$1,products!$A$1:$G$1,0))</f>
        <v>L</v>
      </c>
      <c r="K478" s="5">
        <f>INDEX(products!$A$1:$G$49,MATCH('Order-Worksheet'!$D478,products!$A$1:$A$49,0),MATCH('Order-Worksheet'!K$1,products!$A$1:$G$1,0))</f>
        <v>0.2</v>
      </c>
      <c r="L478" s="7">
        <f>INDEX(products!$A$1:$G$49,MATCH('Order-Worksheet'!$D478,products!$A$1:$A$49,0),MATCH('Order-Worksheet'!L$1,products!$A$1:$G$1,0))</f>
        <v>4.4550000000000001</v>
      </c>
      <c r="M478" s="7">
        <f t="shared" si="21"/>
        <v>26.73</v>
      </c>
      <c r="N478" t="str">
        <f t="shared" si="22"/>
        <v>Excelsa</v>
      </c>
      <c r="O478" t="str">
        <f t="shared" si="23"/>
        <v>Light</v>
      </c>
      <c r="P478" t="str">
        <f>VLOOKUP(Orders_Table[[#This Row],[Customer ID]],customers!$A$1:$I$1001,9,FALSE)</f>
        <v>Yes</v>
      </c>
    </row>
    <row r="479" spans="1:16" x14ac:dyDescent="0.25">
      <c r="A479" s="2" t="s">
        <v>3187</v>
      </c>
      <c r="B479" s="4">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INDEX(products!$A$1:$G$49,MATCH('Order-Worksheet'!$D479,products!$A$1:$A$49,0),MATCH('Order-Worksheet'!I$1,products!$A$1:$G$1,0))</f>
        <v>Lib</v>
      </c>
      <c r="J479" t="str">
        <f>INDEX(products!$A$1:$G$49,MATCH('Order-Worksheet'!$D479,products!$A$1:$A$49,0),MATCH('Order-Worksheet'!J$1,products!$A$1:$G$1,0))</f>
        <v>M</v>
      </c>
      <c r="K479" s="5">
        <f>INDEX(products!$A$1:$G$49,MATCH('Order-Worksheet'!$D479,products!$A$1:$A$49,0),MATCH('Order-Worksheet'!K$1,products!$A$1:$G$1,0))</f>
        <v>0.2</v>
      </c>
      <c r="L479" s="7">
        <f>INDEX(products!$A$1:$G$49,MATCH('Order-Worksheet'!$D479,products!$A$1:$A$49,0),MATCH('Order-Worksheet'!L$1,products!$A$1:$G$1,0))</f>
        <v>4.3650000000000002</v>
      </c>
      <c r="M479" s="7">
        <f t="shared" si="21"/>
        <v>26.19</v>
      </c>
      <c r="N479" t="str">
        <f t="shared" si="22"/>
        <v>Liberica</v>
      </c>
      <c r="O479" t="str">
        <f t="shared" si="23"/>
        <v>Medium</v>
      </c>
      <c r="P479" t="str">
        <f>VLOOKUP(Orders_Table[[#This Row],[Customer ID]],customers!$A$1:$I$1001,9,FALSE)</f>
        <v>No</v>
      </c>
    </row>
    <row r="480" spans="1:16" x14ac:dyDescent="0.25">
      <c r="A480" s="2" t="s">
        <v>3193</v>
      </c>
      <c r="B480" s="4">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INDEX(products!$A$1:$G$49,MATCH('Order-Worksheet'!$D480,products!$A$1:$A$49,0),MATCH('Order-Worksheet'!I$1,products!$A$1:$G$1,0))</f>
        <v>Rob</v>
      </c>
      <c r="J480" t="str">
        <f>INDEX(products!$A$1:$G$49,MATCH('Order-Worksheet'!$D480,products!$A$1:$A$49,0),MATCH('Order-Worksheet'!J$1,products!$A$1:$G$1,0))</f>
        <v>D</v>
      </c>
      <c r="K480" s="5">
        <f>INDEX(products!$A$1:$G$49,MATCH('Order-Worksheet'!$D480,products!$A$1:$A$49,0),MATCH('Order-Worksheet'!K$1,products!$A$1:$G$1,0))</f>
        <v>1</v>
      </c>
      <c r="L480" s="7">
        <f>INDEX(products!$A$1:$G$49,MATCH('Order-Worksheet'!$D480,products!$A$1:$A$49,0),MATCH('Order-Worksheet'!L$1,products!$A$1:$G$1,0))</f>
        <v>8.9499999999999993</v>
      </c>
      <c r="M480" s="7">
        <f t="shared" si="21"/>
        <v>53.699999999999996</v>
      </c>
      <c r="N480" t="str">
        <f t="shared" si="22"/>
        <v>Robusta</v>
      </c>
      <c r="O480" t="str">
        <f t="shared" si="23"/>
        <v>Dark</v>
      </c>
      <c r="P480" t="str">
        <f>VLOOKUP(Orders_Table[[#This Row],[Customer ID]],customers!$A$1:$I$1001,9,FALSE)</f>
        <v>Yes</v>
      </c>
    </row>
    <row r="481" spans="1:16" x14ac:dyDescent="0.25">
      <c r="A481" s="2" t="s">
        <v>3193</v>
      </c>
      <c r="B481" s="4">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INDEX(products!$A$1:$G$49,MATCH('Order-Worksheet'!$D481,products!$A$1:$A$49,0),MATCH('Order-Worksheet'!I$1,products!$A$1:$G$1,0))</f>
        <v>Exc</v>
      </c>
      <c r="J481" t="str">
        <f>INDEX(products!$A$1:$G$49,MATCH('Order-Worksheet'!$D481,products!$A$1:$A$49,0),MATCH('Order-Worksheet'!J$1,products!$A$1:$G$1,0))</f>
        <v>M</v>
      </c>
      <c r="K481" s="5">
        <f>INDEX(products!$A$1:$G$49,MATCH('Order-Worksheet'!$D481,products!$A$1:$A$49,0),MATCH('Order-Worksheet'!K$1,products!$A$1:$G$1,0))</f>
        <v>2.5</v>
      </c>
      <c r="L481" s="7">
        <f>INDEX(products!$A$1:$G$49,MATCH('Order-Worksheet'!$D481,products!$A$1:$A$49,0),MATCH('Order-Worksheet'!L$1,products!$A$1:$G$1,0))</f>
        <v>31.624999999999996</v>
      </c>
      <c r="M481" s="7">
        <f t="shared" si="21"/>
        <v>126.49999999999999</v>
      </c>
      <c r="N481" t="str">
        <f t="shared" si="22"/>
        <v>Excelsa</v>
      </c>
      <c r="O481" t="str">
        <f t="shared" si="23"/>
        <v>Medium</v>
      </c>
      <c r="P481" t="str">
        <f>VLOOKUP(Orders_Table[[#This Row],[Customer ID]],customers!$A$1:$I$1001,9,FALSE)</f>
        <v>Yes</v>
      </c>
    </row>
    <row r="482" spans="1:16" x14ac:dyDescent="0.25">
      <c r="A482" s="2" t="s">
        <v>3193</v>
      </c>
      <c r="B482" s="4">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INDEX(products!$A$1:$G$49,MATCH('Order-Worksheet'!$D482,products!$A$1:$A$49,0),MATCH('Order-Worksheet'!I$1,products!$A$1:$G$1,0))</f>
        <v>Exc</v>
      </c>
      <c r="J482" t="str">
        <f>INDEX(products!$A$1:$G$49,MATCH('Order-Worksheet'!$D482,products!$A$1:$A$49,0),MATCH('Order-Worksheet'!J$1,products!$A$1:$G$1,0))</f>
        <v>M</v>
      </c>
      <c r="K482" s="5">
        <f>INDEX(products!$A$1:$G$49,MATCH('Order-Worksheet'!$D482,products!$A$1:$A$49,0),MATCH('Order-Worksheet'!K$1,products!$A$1:$G$1,0))</f>
        <v>0.2</v>
      </c>
      <c r="L482" s="7">
        <f>INDEX(products!$A$1:$G$49,MATCH('Order-Worksheet'!$D482,products!$A$1:$A$49,0),MATCH('Order-Worksheet'!L$1,products!$A$1:$G$1,0))</f>
        <v>4.125</v>
      </c>
      <c r="M482" s="7">
        <f t="shared" si="21"/>
        <v>4.125</v>
      </c>
      <c r="N482" t="str">
        <f t="shared" si="22"/>
        <v>Excelsa</v>
      </c>
      <c r="O482" t="str">
        <f t="shared" si="23"/>
        <v>Medium</v>
      </c>
      <c r="P482" t="str">
        <f>VLOOKUP(Orders_Table[[#This Row],[Customer ID]],customers!$A$1:$I$1001,9,FALSE)</f>
        <v>Yes</v>
      </c>
    </row>
    <row r="483" spans="1:16" x14ac:dyDescent="0.25">
      <c r="A483" s="2" t="s">
        <v>3208</v>
      </c>
      <c r="B483" s="4">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INDEX(products!$A$1:$G$49,MATCH('Order-Worksheet'!$D483,products!$A$1:$A$49,0),MATCH('Order-Worksheet'!I$1,products!$A$1:$G$1,0))</f>
        <v>Rob</v>
      </c>
      <c r="J483" t="str">
        <f>INDEX(products!$A$1:$G$49,MATCH('Order-Worksheet'!$D483,products!$A$1:$A$49,0),MATCH('Order-Worksheet'!J$1,products!$A$1:$G$1,0))</f>
        <v>L</v>
      </c>
      <c r="K483" s="5">
        <f>INDEX(products!$A$1:$G$49,MATCH('Order-Worksheet'!$D483,products!$A$1:$A$49,0),MATCH('Order-Worksheet'!K$1,products!$A$1:$G$1,0))</f>
        <v>1</v>
      </c>
      <c r="L483" s="7">
        <f>INDEX(products!$A$1:$G$49,MATCH('Order-Worksheet'!$D483,products!$A$1:$A$49,0),MATCH('Order-Worksheet'!L$1,products!$A$1:$G$1,0))</f>
        <v>11.95</v>
      </c>
      <c r="M483" s="7">
        <f t="shared" si="21"/>
        <v>23.9</v>
      </c>
      <c r="N483" t="str">
        <f t="shared" si="22"/>
        <v>Robusta</v>
      </c>
      <c r="O483" t="str">
        <f t="shared" si="23"/>
        <v>Light</v>
      </c>
      <c r="P483" t="str">
        <f>VLOOKUP(Orders_Table[[#This Row],[Customer ID]],customers!$A$1:$I$1001,9,FALSE)</f>
        <v>No</v>
      </c>
    </row>
    <row r="484" spans="1:16" x14ac:dyDescent="0.25">
      <c r="A484" s="2" t="s">
        <v>3214</v>
      </c>
      <c r="B484" s="4">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INDEX(products!$A$1:$G$49,MATCH('Order-Worksheet'!$D484,products!$A$1:$A$49,0),MATCH('Order-Worksheet'!I$1,products!$A$1:$G$1,0))</f>
        <v>Exc</v>
      </c>
      <c r="J484" t="str">
        <f>INDEX(products!$A$1:$G$49,MATCH('Order-Worksheet'!$D484,products!$A$1:$A$49,0),MATCH('Order-Worksheet'!J$1,products!$A$1:$G$1,0))</f>
        <v>D</v>
      </c>
      <c r="K484" s="5">
        <f>INDEX(products!$A$1:$G$49,MATCH('Order-Worksheet'!$D484,products!$A$1:$A$49,0),MATCH('Order-Worksheet'!K$1,products!$A$1:$G$1,0))</f>
        <v>2.5</v>
      </c>
      <c r="L484" s="7">
        <f>INDEX(products!$A$1:$G$49,MATCH('Order-Worksheet'!$D484,products!$A$1:$A$49,0),MATCH('Order-Worksheet'!L$1,products!$A$1:$G$1,0))</f>
        <v>27.945</v>
      </c>
      <c r="M484" s="7">
        <f t="shared" si="21"/>
        <v>139.72499999999999</v>
      </c>
      <c r="N484" t="str">
        <f t="shared" si="22"/>
        <v>Excelsa</v>
      </c>
      <c r="O484" t="str">
        <f t="shared" si="23"/>
        <v>Dark</v>
      </c>
      <c r="P484" t="str">
        <f>VLOOKUP(Orders_Table[[#This Row],[Customer ID]],customers!$A$1:$I$1001,9,FALSE)</f>
        <v>Yes</v>
      </c>
    </row>
    <row r="485" spans="1:16" x14ac:dyDescent="0.25">
      <c r="A485" s="2" t="s">
        <v>3220</v>
      </c>
      <c r="B485" s="4">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INDEX(products!$A$1:$G$49,MATCH('Order-Worksheet'!$D485,products!$A$1:$A$49,0),MATCH('Order-Worksheet'!I$1,products!$A$1:$G$1,0))</f>
        <v>Lib</v>
      </c>
      <c r="J485" t="str">
        <f>INDEX(products!$A$1:$G$49,MATCH('Order-Worksheet'!$D485,products!$A$1:$A$49,0),MATCH('Order-Worksheet'!J$1,products!$A$1:$G$1,0))</f>
        <v>D</v>
      </c>
      <c r="K485" s="5">
        <f>INDEX(products!$A$1:$G$49,MATCH('Order-Worksheet'!$D485,products!$A$1:$A$49,0),MATCH('Order-Worksheet'!K$1,products!$A$1:$G$1,0))</f>
        <v>2.5</v>
      </c>
      <c r="L485" s="7">
        <f>INDEX(products!$A$1:$G$49,MATCH('Order-Worksheet'!$D485,products!$A$1:$A$49,0),MATCH('Order-Worksheet'!L$1,products!$A$1:$G$1,0))</f>
        <v>29.784999999999997</v>
      </c>
      <c r="M485" s="7">
        <f t="shared" si="21"/>
        <v>59.569999999999993</v>
      </c>
      <c r="N485" t="str">
        <f t="shared" si="22"/>
        <v>Liberica</v>
      </c>
      <c r="O485" t="str">
        <f t="shared" si="23"/>
        <v>Dark</v>
      </c>
      <c r="P485" t="str">
        <f>VLOOKUP(Orders_Table[[#This Row],[Customer ID]],customers!$A$1:$I$1001,9,FALSE)</f>
        <v>Yes</v>
      </c>
    </row>
    <row r="486" spans="1:16" x14ac:dyDescent="0.25">
      <c r="A486" s="2" t="s">
        <v>3225</v>
      </c>
      <c r="B486" s="4">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INDEX(products!$A$1:$G$49,MATCH('Order-Worksheet'!$D486,products!$A$1:$A$49,0),MATCH('Order-Worksheet'!I$1,products!$A$1:$G$1,0))</f>
        <v>Lib</v>
      </c>
      <c r="J486" t="str">
        <f>INDEX(products!$A$1:$G$49,MATCH('Order-Worksheet'!$D486,products!$A$1:$A$49,0),MATCH('Order-Worksheet'!J$1,products!$A$1:$G$1,0))</f>
        <v>L</v>
      </c>
      <c r="K486" s="5">
        <f>INDEX(products!$A$1:$G$49,MATCH('Order-Worksheet'!$D486,products!$A$1:$A$49,0),MATCH('Order-Worksheet'!K$1,products!$A$1:$G$1,0))</f>
        <v>0.5</v>
      </c>
      <c r="L486" s="7">
        <f>INDEX(products!$A$1:$G$49,MATCH('Order-Worksheet'!$D486,products!$A$1:$A$49,0),MATCH('Order-Worksheet'!L$1,products!$A$1:$G$1,0))</f>
        <v>9.51</v>
      </c>
      <c r="M486" s="7">
        <f t="shared" si="21"/>
        <v>57.06</v>
      </c>
      <c r="N486" t="str">
        <f t="shared" si="22"/>
        <v>Liberica</v>
      </c>
      <c r="O486" t="str">
        <f t="shared" si="23"/>
        <v>Light</v>
      </c>
      <c r="P486" t="str">
        <f>VLOOKUP(Orders_Table[[#This Row],[Customer ID]],customers!$A$1:$I$1001,9,FALSE)</f>
        <v>No</v>
      </c>
    </row>
    <row r="487" spans="1:16" x14ac:dyDescent="0.25">
      <c r="A487" s="2" t="s">
        <v>3230</v>
      </c>
      <c r="B487" s="4">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INDEX(products!$A$1:$G$49,MATCH('Order-Worksheet'!$D487,products!$A$1:$A$49,0),MATCH('Order-Worksheet'!I$1,products!$A$1:$G$1,0))</f>
        <v>Rob</v>
      </c>
      <c r="J487" t="str">
        <f>INDEX(products!$A$1:$G$49,MATCH('Order-Worksheet'!$D487,products!$A$1:$A$49,0),MATCH('Order-Worksheet'!J$1,products!$A$1:$G$1,0))</f>
        <v>L</v>
      </c>
      <c r="K487" s="5">
        <f>INDEX(products!$A$1:$G$49,MATCH('Order-Worksheet'!$D487,products!$A$1:$A$49,0),MATCH('Order-Worksheet'!K$1,products!$A$1:$G$1,0))</f>
        <v>0.2</v>
      </c>
      <c r="L487" s="7">
        <f>INDEX(products!$A$1:$G$49,MATCH('Order-Worksheet'!$D487,products!$A$1:$A$49,0),MATCH('Order-Worksheet'!L$1,products!$A$1:$G$1,0))</f>
        <v>3.5849999999999995</v>
      </c>
      <c r="M487" s="7">
        <f t="shared" si="21"/>
        <v>21.509999999999998</v>
      </c>
      <c r="N487" t="str">
        <f t="shared" si="22"/>
        <v>Robusta</v>
      </c>
      <c r="O487" t="str">
        <f t="shared" si="23"/>
        <v>Light</v>
      </c>
      <c r="P487" t="str">
        <f>VLOOKUP(Orders_Table[[#This Row],[Customer ID]],customers!$A$1:$I$1001,9,FALSE)</f>
        <v>Yes</v>
      </c>
    </row>
    <row r="488" spans="1:16" x14ac:dyDescent="0.25">
      <c r="A488" s="2" t="s">
        <v>3236</v>
      </c>
      <c r="B488" s="4">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INDEX(products!$A$1:$G$49,MATCH('Order-Worksheet'!$D488,products!$A$1:$A$49,0),MATCH('Order-Worksheet'!I$1,products!$A$1:$G$1,0))</f>
        <v>Lib</v>
      </c>
      <c r="J488" t="str">
        <f>INDEX(products!$A$1:$G$49,MATCH('Order-Worksheet'!$D488,products!$A$1:$A$49,0),MATCH('Order-Worksheet'!J$1,products!$A$1:$G$1,0))</f>
        <v>M</v>
      </c>
      <c r="K488" s="5">
        <f>INDEX(products!$A$1:$G$49,MATCH('Order-Worksheet'!$D488,products!$A$1:$A$49,0),MATCH('Order-Worksheet'!K$1,products!$A$1:$G$1,0))</f>
        <v>0.5</v>
      </c>
      <c r="L488" s="7">
        <f>INDEX(products!$A$1:$G$49,MATCH('Order-Worksheet'!$D488,products!$A$1:$A$49,0),MATCH('Order-Worksheet'!L$1,products!$A$1:$G$1,0))</f>
        <v>8.73</v>
      </c>
      <c r="M488" s="7">
        <f t="shared" si="21"/>
        <v>52.38</v>
      </c>
      <c r="N488" t="str">
        <f t="shared" si="22"/>
        <v>Liberica</v>
      </c>
      <c r="O488" t="str">
        <f t="shared" si="23"/>
        <v>Medium</v>
      </c>
      <c r="P488" t="str">
        <f>VLOOKUP(Orders_Table[[#This Row],[Customer ID]],customers!$A$1:$I$1001,9,FALSE)</f>
        <v>Yes</v>
      </c>
    </row>
    <row r="489" spans="1:16" x14ac:dyDescent="0.25">
      <c r="A489" s="2" t="s">
        <v>3242</v>
      </c>
      <c r="B489" s="4">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INDEX(products!$A$1:$G$49,MATCH('Order-Worksheet'!$D489,products!$A$1:$A$49,0),MATCH('Order-Worksheet'!I$1,products!$A$1:$G$1,0))</f>
        <v>Exc</v>
      </c>
      <c r="J489" t="str">
        <f>INDEX(products!$A$1:$G$49,MATCH('Order-Worksheet'!$D489,products!$A$1:$A$49,0),MATCH('Order-Worksheet'!J$1,products!$A$1:$G$1,0))</f>
        <v>D</v>
      </c>
      <c r="K489" s="5">
        <f>INDEX(products!$A$1:$G$49,MATCH('Order-Worksheet'!$D489,products!$A$1:$A$49,0),MATCH('Order-Worksheet'!K$1,products!$A$1:$G$1,0))</f>
        <v>1</v>
      </c>
      <c r="L489" s="7">
        <f>INDEX(products!$A$1:$G$49,MATCH('Order-Worksheet'!$D489,products!$A$1:$A$49,0),MATCH('Order-Worksheet'!L$1,products!$A$1:$G$1,0))</f>
        <v>12.15</v>
      </c>
      <c r="M489" s="7">
        <f t="shared" si="21"/>
        <v>72.900000000000006</v>
      </c>
      <c r="N489" t="str">
        <f t="shared" si="22"/>
        <v>Excelsa</v>
      </c>
      <c r="O489" t="str">
        <f t="shared" si="23"/>
        <v>Dark</v>
      </c>
      <c r="P489" t="str">
        <f>VLOOKUP(Orders_Table[[#This Row],[Customer ID]],customers!$A$1:$I$1001,9,FALSE)</f>
        <v>No</v>
      </c>
    </row>
    <row r="490" spans="1:16" x14ac:dyDescent="0.25">
      <c r="A490" s="2" t="s">
        <v>3248</v>
      </c>
      <c r="B490" s="4">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INDEX(products!$A$1:$G$49,MATCH('Order-Worksheet'!$D490,products!$A$1:$A$49,0),MATCH('Order-Worksheet'!I$1,products!$A$1:$G$1,0))</f>
        <v>Rob</v>
      </c>
      <c r="J490" t="str">
        <f>INDEX(products!$A$1:$G$49,MATCH('Order-Worksheet'!$D490,products!$A$1:$A$49,0),MATCH('Order-Worksheet'!J$1,products!$A$1:$G$1,0))</f>
        <v>M</v>
      </c>
      <c r="K490" s="5">
        <f>INDEX(products!$A$1:$G$49,MATCH('Order-Worksheet'!$D490,products!$A$1:$A$49,0),MATCH('Order-Worksheet'!K$1,products!$A$1:$G$1,0))</f>
        <v>0.2</v>
      </c>
      <c r="L490" s="7">
        <f>INDEX(products!$A$1:$G$49,MATCH('Order-Worksheet'!$D490,products!$A$1:$A$49,0),MATCH('Order-Worksheet'!L$1,products!$A$1:$G$1,0))</f>
        <v>2.9849999999999999</v>
      </c>
      <c r="M490" s="7">
        <f t="shared" si="21"/>
        <v>14.924999999999999</v>
      </c>
      <c r="N490" t="str">
        <f t="shared" si="22"/>
        <v>Robusta</v>
      </c>
      <c r="O490" t="str">
        <f t="shared" si="23"/>
        <v>Medium</v>
      </c>
      <c r="P490" t="str">
        <f>VLOOKUP(Orders_Table[[#This Row],[Customer ID]],customers!$A$1:$I$1001,9,FALSE)</f>
        <v>Yes</v>
      </c>
    </row>
    <row r="491" spans="1:16" x14ac:dyDescent="0.25">
      <c r="A491" s="2" t="s">
        <v>3254</v>
      </c>
      <c r="B491" s="4">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INDEX(products!$A$1:$G$49,MATCH('Order-Worksheet'!$D491,products!$A$1:$A$49,0),MATCH('Order-Worksheet'!I$1,products!$A$1:$G$1,0))</f>
        <v>Lib</v>
      </c>
      <c r="J491" t="str">
        <f>INDEX(products!$A$1:$G$49,MATCH('Order-Worksheet'!$D491,products!$A$1:$A$49,0),MATCH('Order-Worksheet'!J$1,products!$A$1:$G$1,0))</f>
        <v>L</v>
      </c>
      <c r="K491" s="5">
        <f>INDEX(products!$A$1:$G$49,MATCH('Order-Worksheet'!$D491,products!$A$1:$A$49,0),MATCH('Order-Worksheet'!K$1,products!$A$1:$G$1,0))</f>
        <v>1</v>
      </c>
      <c r="L491" s="7">
        <f>INDEX(products!$A$1:$G$49,MATCH('Order-Worksheet'!$D491,products!$A$1:$A$49,0),MATCH('Order-Worksheet'!L$1,products!$A$1:$G$1,0))</f>
        <v>15.85</v>
      </c>
      <c r="M491" s="7">
        <f t="shared" si="21"/>
        <v>95.1</v>
      </c>
      <c r="N491" t="str">
        <f t="shared" si="22"/>
        <v>Liberica</v>
      </c>
      <c r="O491" t="str">
        <f t="shared" si="23"/>
        <v>Light</v>
      </c>
      <c r="P491" t="str">
        <f>VLOOKUP(Orders_Table[[#This Row],[Customer ID]],customers!$A$1:$I$1001,9,FALSE)</f>
        <v>No</v>
      </c>
    </row>
    <row r="492" spans="1:16" x14ac:dyDescent="0.25">
      <c r="A492" s="2" t="s">
        <v>3260</v>
      </c>
      <c r="B492" s="4">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INDEX(products!$A$1:$G$49,MATCH('Order-Worksheet'!$D492,products!$A$1:$A$49,0),MATCH('Order-Worksheet'!I$1,products!$A$1:$G$1,0))</f>
        <v>Lib</v>
      </c>
      <c r="J492" t="str">
        <f>INDEX(products!$A$1:$G$49,MATCH('Order-Worksheet'!$D492,products!$A$1:$A$49,0),MATCH('Order-Worksheet'!J$1,products!$A$1:$G$1,0))</f>
        <v>D</v>
      </c>
      <c r="K492" s="5">
        <f>INDEX(products!$A$1:$G$49,MATCH('Order-Worksheet'!$D492,products!$A$1:$A$49,0),MATCH('Order-Worksheet'!K$1,products!$A$1:$G$1,0))</f>
        <v>0.5</v>
      </c>
      <c r="L492" s="7">
        <f>INDEX(products!$A$1:$G$49,MATCH('Order-Worksheet'!$D492,products!$A$1:$A$49,0),MATCH('Order-Worksheet'!L$1,products!$A$1:$G$1,0))</f>
        <v>7.77</v>
      </c>
      <c r="M492" s="7">
        <f t="shared" si="21"/>
        <v>15.54</v>
      </c>
      <c r="N492" t="str">
        <f t="shared" si="22"/>
        <v>Liberica</v>
      </c>
      <c r="O492" t="str">
        <f t="shared" si="23"/>
        <v>Dark</v>
      </c>
      <c r="P492" t="str">
        <f>VLOOKUP(Orders_Table[[#This Row],[Customer ID]],customers!$A$1:$I$1001,9,FALSE)</f>
        <v>No</v>
      </c>
    </row>
    <row r="493" spans="1:16" x14ac:dyDescent="0.25">
      <c r="A493" s="2" t="s">
        <v>3266</v>
      </c>
      <c r="B493" s="4">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INDEX(products!$A$1:$G$49,MATCH('Order-Worksheet'!$D493,products!$A$1:$A$49,0),MATCH('Order-Worksheet'!I$1,products!$A$1:$G$1,0))</f>
        <v>Lib</v>
      </c>
      <c r="J493" t="str">
        <f>INDEX(products!$A$1:$G$49,MATCH('Order-Worksheet'!$D493,products!$A$1:$A$49,0),MATCH('Order-Worksheet'!J$1,products!$A$1:$G$1,0))</f>
        <v>D</v>
      </c>
      <c r="K493" s="5">
        <f>INDEX(products!$A$1:$G$49,MATCH('Order-Worksheet'!$D493,products!$A$1:$A$49,0),MATCH('Order-Worksheet'!K$1,products!$A$1:$G$1,0))</f>
        <v>0.2</v>
      </c>
      <c r="L493" s="7">
        <f>INDEX(products!$A$1:$G$49,MATCH('Order-Worksheet'!$D493,products!$A$1:$A$49,0),MATCH('Order-Worksheet'!L$1,products!$A$1:$G$1,0))</f>
        <v>3.8849999999999998</v>
      </c>
      <c r="M493" s="7">
        <f t="shared" si="21"/>
        <v>23.31</v>
      </c>
      <c r="N493" t="str">
        <f t="shared" si="22"/>
        <v>Liberica</v>
      </c>
      <c r="O493" t="str">
        <f t="shared" si="23"/>
        <v>Dark</v>
      </c>
      <c r="P493" t="str">
        <f>VLOOKUP(Orders_Table[[#This Row],[Customer ID]],customers!$A$1:$I$1001,9,FALSE)</f>
        <v>No</v>
      </c>
    </row>
    <row r="494" spans="1:16" x14ac:dyDescent="0.25">
      <c r="A494" s="2" t="s">
        <v>3271</v>
      </c>
      <c r="B494" s="4">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INDEX(products!$A$1:$G$49,MATCH('Order-Worksheet'!$D494,products!$A$1:$A$49,0),MATCH('Order-Worksheet'!I$1,products!$A$1:$G$1,0))</f>
        <v>Exc</v>
      </c>
      <c r="J494" t="str">
        <f>INDEX(products!$A$1:$G$49,MATCH('Order-Worksheet'!$D494,products!$A$1:$A$49,0),MATCH('Order-Worksheet'!J$1,products!$A$1:$G$1,0))</f>
        <v>M</v>
      </c>
      <c r="K494" s="5">
        <f>INDEX(products!$A$1:$G$49,MATCH('Order-Worksheet'!$D494,products!$A$1:$A$49,0),MATCH('Order-Worksheet'!K$1,products!$A$1:$G$1,0))</f>
        <v>0.2</v>
      </c>
      <c r="L494" s="7">
        <f>INDEX(products!$A$1:$G$49,MATCH('Order-Worksheet'!$D494,products!$A$1:$A$49,0),MATCH('Order-Worksheet'!L$1,products!$A$1:$G$1,0))</f>
        <v>4.125</v>
      </c>
      <c r="M494" s="7">
        <f t="shared" si="21"/>
        <v>4.125</v>
      </c>
      <c r="N494" t="str">
        <f t="shared" si="22"/>
        <v>Excelsa</v>
      </c>
      <c r="O494" t="str">
        <f t="shared" si="23"/>
        <v>Medium</v>
      </c>
      <c r="P494" t="str">
        <f>VLOOKUP(Orders_Table[[#This Row],[Customer ID]],customers!$A$1:$I$1001,9,FALSE)</f>
        <v>Yes</v>
      </c>
    </row>
    <row r="495" spans="1:16" x14ac:dyDescent="0.25">
      <c r="A495" s="2" t="s">
        <v>3277</v>
      </c>
      <c r="B495" s="4">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INDEX(products!$A$1:$G$49,MATCH('Order-Worksheet'!$D495,products!$A$1:$A$49,0),MATCH('Order-Worksheet'!I$1,products!$A$1:$G$1,0))</f>
        <v>Rob</v>
      </c>
      <c r="J495" t="str">
        <f>INDEX(products!$A$1:$G$49,MATCH('Order-Worksheet'!$D495,products!$A$1:$A$49,0),MATCH('Order-Worksheet'!J$1,products!$A$1:$G$1,0))</f>
        <v>M</v>
      </c>
      <c r="K495" s="5">
        <f>INDEX(products!$A$1:$G$49,MATCH('Order-Worksheet'!$D495,products!$A$1:$A$49,0),MATCH('Order-Worksheet'!K$1,products!$A$1:$G$1,0))</f>
        <v>0.5</v>
      </c>
      <c r="L495" s="7">
        <f>INDEX(products!$A$1:$G$49,MATCH('Order-Worksheet'!$D495,products!$A$1:$A$49,0),MATCH('Order-Worksheet'!L$1,products!$A$1:$G$1,0))</f>
        <v>5.97</v>
      </c>
      <c r="M495" s="7">
        <f t="shared" si="21"/>
        <v>35.82</v>
      </c>
      <c r="N495" t="str">
        <f t="shared" si="22"/>
        <v>Robusta</v>
      </c>
      <c r="O495" t="str">
        <f t="shared" si="23"/>
        <v>Medium</v>
      </c>
      <c r="P495" t="str">
        <f>VLOOKUP(Orders_Table[[#This Row],[Customer ID]],customers!$A$1:$I$1001,9,FALSE)</f>
        <v>No</v>
      </c>
    </row>
    <row r="496" spans="1:16" x14ac:dyDescent="0.25">
      <c r="A496" s="2" t="s">
        <v>3283</v>
      </c>
      <c r="B496" s="4">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INDEX(products!$A$1:$G$49,MATCH('Order-Worksheet'!$D496,products!$A$1:$A$49,0),MATCH('Order-Worksheet'!I$1,products!$A$1:$G$1,0))</f>
        <v>Lib</v>
      </c>
      <c r="J496" t="str">
        <f>INDEX(products!$A$1:$G$49,MATCH('Order-Worksheet'!$D496,products!$A$1:$A$49,0),MATCH('Order-Worksheet'!J$1,products!$A$1:$G$1,0))</f>
        <v>L</v>
      </c>
      <c r="K496" s="5">
        <f>INDEX(products!$A$1:$G$49,MATCH('Order-Worksheet'!$D496,products!$A$1:$A$49,0),MATCH('Order-Worksheet'!K$1,products!$A$1:$G$1,0))</f>
        <v>1</v>
      </c>
      <c r="L496" s="7">
        <f>INDEX(products!$A$1:$G$49,MATCH('Order-Worksheet'!$D496,products!$A$1:$A$49,0),MATCH('Order-Worksheet'!L$1,products!$A$1:$G$1,0))</f>
        <v>15.85</v>
      </c>
      <c r="M496" s="7">
        <f t="shared" si="21"/>
        <v>31.7</v>
      </c>
      <c r="N496" t="str">
        <f t="shared" si="22"/>
        <v>Liberica</v>
      </c>
      <c r="O496" t="str">
        <f t="shared" si="23"/>
        <v>Light</v>
      </c>
      <c r="P496" t="str">
        <f>VLOOKUP(Orders_Table[[#This Row],[Customer ID]],customers!$A$1:$I$1001,9,FALSE)</f>
        <v>No</v>
      </c>
    </row>
    <row r="497" spans="1:16" x14ac:dyDescent="0.25">
      <c r="A497" s="2" t="s">
        <v>3289</v>
      </c>
      <c r="B497" s="4">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INDEX(products!$A$1:$G$49,MATCH('Order-Worksheet'!$D497,products!$A$1:$A$49,0),MATCH('Order-Worksheet'!I$1,products!$A$1:$G$1,0))</f>
        <v>Lib</v>
      </c>
      <c r="J497" t="str">
        <f>INDEX(products!$A$1:$G$49,MATCH('Order-Worksheet'!$D497,products!$A$1:$A$49,0),MATCH('Order-Worksheet'!J$1,products!$A$1:$G$1,0))</f>
        <v>L</v>
      </c>
      <c r="K497" s="5">
        <f>INDEX(products!$A$1:$G$49,MATCH('Order-Worksheet'!$D497,products!$A$1:$A$49,0),MATCH('Order-Worksheet'!K$1,products!$A$1:$G$1,0))</f>
        <v>1</v>
      </c>
      <c r="L497" s="7">
        <f>INDEX(products!$A$1:$G$49,MATCH('Order-Worksheet'!$D497,products!$A$1:$A$49,0),MATCH('Order-Worksheet'!L$1,products!$A$1:$G$1,0))</f>
        <v>15.85</v>
      </c>
      <c r="M497" s="7">
        <f t="shared" si="21"/>
        <v>79.25</v>
      </c>
      <c r="N497" t="str">
        <f t="shared" si="22"/>
        <v>Liberica</v>
      </c>
      <c r="O497" t="str">
        <f t="shared" si="23"/>
        <v>Light</v>
      </c>
      <c r="P497" t="str">
        <f>VLOOKUP(Orders_Table[[#This Row],[Customer ID]],customers!$A$1:$I$1001,9,FALSE)</f>
        <v>Yes</v>
      </c>
    </row>
    <row r="498" spans="1:16" x14ac:dyDescent="0.25">
      <c r="A498" s="2" t="s">
        <v>3294</v>
      </c>
      <c r="B498" s="4">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INDEX(products!$A$1:$G$49,MATCH('Order-Worksheet'!$D498,products!$A$1:$A$49,0),MATCH('Order-Worksheet'!I$1,products!$A$1:$G$1,0))</f>
        <v>Exc</v>
      </c>
      <c r="J498" t="str">
        <f>INDEX(products!$A$1:$G$49,MATCH('Order-Worksheet'!$D498,products!$A$1:$A$49,0),MATCH('Order-Worksheet'!J$1,products!$A$1:$G$1,0))</f>
        <v>D</v>
      </c>
      <c r="K498" s="5">
        <f>INDEX(products!$A$1:$G$49,MATCH('Order-Worksheet'!$D498,products!$A$1:$A$49,0),MATCH('Order-Worksheet'!K$1,products!$A$1:$G$1,0))</f>
        <v>0.2</v>
      </c>
      <c r="L498" s="7">
        <f>INDEX(products!$A$1:$G$49,MATCH('Order-Worksheet'!$D498,products!$A$1:$A$49,0),MATCH('Order-Worksheet'!L$1,products!$A$1:$G$1,0))</f>
        <v>3.645</v>
      </c>
      <c r="M498" s="7">
        <f t="shared" si="21"/>
        <v>10.935</v>
      </c>
      <c r="N498" t="str">
        <f t="shared" si="22"/>
        <v>Excelsa</v>
      </c>
      <c r="O498" t="str">
        <f t="shared" si="23"/>
        <v>Dark</v>
      </c>
      <c r="P498" t="str">
        <f>VLOOKUP(Orders_Table[[#This Row],[Customer ID]],customers!$A$1:$I$1001,9,FALSE)</f>
        <v>No</v>
      </c>
    </row>
    <row r="499" spans="1:16" x14ac:dyDescent="0.25">
      <c r="A499" s="2" t="s">
        <v>3300</v>
      </c>
      <c r="B499" s="4">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INDEX(products!$A$1:$G$49,MATCH('Order-Worksheet'!$D499,products!$A$1:$A$49,0),MATCH('Order-Worksheet'!I$1,products!$A$1:$G$1,0))</f>
        <v>Ara</v>
      </c>
      <c r="J499" t="str">
        <f>INDEX(products!$A$1:$G$49,MATCH('Order-Worksheet'!$D499,products!$A$1:$A$49,0),MATCH('Order-Worksheet'!J$1,products!$A$1:$G$1,0))</f>
        <v>D</v>
      </c>
      <c r="K499" s="5">
        <f>INDEX(products!$A$1:$G$49,MATCH('Order-Worksheet'!$D499,products!$A$1:$A$49,0),MATCH('Order-Worksheet'!K$1,products!$A$1:$G$1,0))</f>
        <v>1</v>
      </c>
      <c r="L499" s="7">
        <f>INDEX(products!$A$1:$G$49,MATCH('Order-Worksheet'!$D499,products!$A$1:$A$49,0),MATCH('Order-Worksheet'!L$1,products!$A$1:$G$1,0))</f>
        <v>9.9499999999999993</v>
      </c>
      <c r="M499" s="7">
        <f t="shared" si="21"/>
        <v>39.799999999999997</v>
      </c>
      <c r="N499" t="str">
        <f t="shared" si="22"/>
        <v>Arabica</v>
      </c>
      <c r="O499" t="str">
        <f t="shared" si="23"/>
        <v>Dark</v>
      </c>
      <c r="P499" t="str">
        <f>VLOOKUP(Orders_Table[[#This Row],[Customer ID]],customers!$A$1:$I$1001,9,FALSE)</f>
        <v>No</v>
      </c>
    </row>
    <row r="500" spans="1:16" x14ac:dyDescent="0.25">
      <c r="A500" s="2" t="s">
        <v>3307</v>
      </c>
      <c r="B500" s="4">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INDEX(products!$A$1:$G$49,MATCH('Order-Worksheet'!$D500,products!$A$1:$A$49,0),MATCH('Order-Worksheet'!I$1,products!$A$1:$G$1,0))</f>
        <v>Rob</v>
      </c>
      <c r="J500" t="str">
        <f>INDEX(products!$A$1:$G$49,MATCH('Order-Worksheet'!$D500,products!$A$1:$A$49,0),MATCH('Order-Worksheet'!J$1,products!$A$1:$G$1,0))</f>
        <v>M</v>
      </c>
      <c r="K500" s="5">
        <f>INDEX(products!$A$1:$G$49,MATCH('Order-Worksheet'!$D500,products!$A$1:$A$49,0),MATCH('Order-Worksheet'!K$1,products!$A$1:$G$1,0))</f>
        <v>1</v>
      </c>
      <c r="L500" s="7">
        <f>INDEX(products!$A$1:$G$49,MATCH('Order-Worksheet'!$D500,products!$A$1:$A$49,0),MATCH('Order-Worksheet'!L$1,products!$A$1:$G$1,0))</f>
        <v>9.9499999999999993</v>
      </c>
      <c r="M500" s="7">
        <f t="shared" si="21"/>
        <v>49.75</v>
      </c>
      <c r="N500" t="str">
        <f t="shared" si="22"/>
        <v>Robusta</v>
      </c>
      <c r="O500" t="str">
        <f t="shared" si="23"/>
        <v>Medium</v>
      </c>
      <c r="P500" t="str">
        <f>VLOOKUP(Orders_Table[[#This Row],[Customer ID]],customers!$A$1:$I$1001,9,FALSE)</f>
        <v>Yes</v>
      </c>
    </row>
    <row r="501" spans="1:16" x14ac:dyDescent="0.25">
      <c r="A501" s="2" t="s">
        <v>3313</v>
      </c>
      <c r="B501" s="4">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INDEX(products!$A$1:$G$49,MATCH('Order-Worksheet'!$D501,products!$A$1:$A$49,0),MATCH('Order-Worksheet'!I$1,products!$A$1:$G$1,0))</f>
        <v>Rob</v>
      </c>
      <c r="J501" t="str">
        <f>INDEX(products!$A$1:$G$49,MATCH('Order-Worksheet'!$D501,products!$A$1:$A$49,0),MATCH('Order-Worksheet'!J$1,products!$A$1:$G$1,0))</f>
        <v>D</v>
      </c>
      <c r="K501" s="5">
        <f>INDEX(products!$A$1:$G$49,MATCH('Order-Worksheet'!$D501,products!$A$1:$A$49,0),MATCH('Order-Worksheet'!K$1,products!$A$1:$G$1,0))</f>
        <v>0.2</v>
      </c>
      <c r="L501" s="7">
        <f>INDEX(products!$A$1:$G$49,MATCH('Order-Worksheet'!$D501,products!$A$1:$A$49,0),MATCH('Order-Worksheet'!L$1,products!$A$1:$G$1,0))</f>
        <v>2.6849999999999996</v>
      </c>
      <c r="M501" s="7">
        <f t="shared" si="21"/>
        <v>8.0549999999999997</v>
      </c>
      <c r="N501" t="str">
        <f t="shared" si="22"/>
        <v>Robusta</v>
      </c>
      <c r="O501" t="str">
        <f t="shared" si="23"/>
        <v>Dark</v>
      </c>
      <c r="P501" t="str">
        <f>VLOOKUP(Orders_Table[[#This Row],[Customer ID]],customers!$A$1:$I$1001,9,FALSE)</f>
        <v>Yes</v>
      </c>
    </row>
    <row r="502" spans="1:16" x14ac:dyDescent="0.25">
      <c r="A502" s="2" t="s">
        <v>3318</v>
      </c>
      <c r="B502" s="4">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INDEX(products!$A$1:$G$49,MATCH('Order-Worksheet'!$D502,products!$A$1:$A$49,0),MATCH('Order-Worksheet'!I$1,products!$A$1:$G$1,0))</f>
        <v>Rob</v>
      </c>
      <c r="J502" t="str">
        <f>INDEX(products!$A$1:$G$49,MATCH('Order-Worksheet'!$D502,products!$A$1:$A$49,0),MATCH('Order-Worksheet'!J$1,products!$A$1:$G$1,0))</f>
        <v>L</v>
      </c>
      <c r="K502" s="5">
        <f>INDEX(products!$A$1:$G$49,MATCH('Order-Worksheet'!$D502,products!$A$1:$A$49,0),MATCH('Order-Worksheet'!K$1,products!$A$1:$G$1,0))</f>
        <v>1</v>
      </c>
      <c r="L502" s="7">
        <f>INDEX(products!$A$1:$G$49,MATCH('Order-Worksheet'!$D502,products!$A$1:$A$49,0),MATCH('Order-Worksheet'!L$1,products!$A$1:$G$1,0))</f>
        <v>11.95</v>
      </c>
      <c r="M502" s="7">
        <f t="shared" si="21"/>
        <v>47.8</v>
      </c>
      <c r="N502" t="str">
        <f t="shared" si="22"/>
        <v>Robusta</v>
      </c>
      <c r="O502" t="str">
        <f t="shared" si="23"/>
        <v>Light</v>
      </c>
      <c r="P502" t="str">
        <f>VLOOKUP(Orders_Table[[#This Row],[Customer ID]],customers!$A$1:$I$1001,9,FALSE)</f>
        <v>No</v>
      </c>
    </row>
    <row r="503" spans="1:16" x14ac:dyDescent="0.25">
      <c r="A503" s="2" t="s">
        <v>3323</v>
      </c>
      <c r="B503" s="4">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INDEX(products!$A$1:$G$49,MATCH('Order-Worksheet'!$D503,products!$A$1:$A$49,0),MATCH('Order-Worksheet'!I$1,products!$A$1:$G$1,0))</f>
        <v>Rob</v>
      </c>
      <c r="J503" t="str">
        <f>INDEX(products!$A$1:$G$49,MATCH('Order-Worksheet'!$D503,products!$A$1:$A$49,0),MATCH('Order-Worksheet'!J$1,products!$A$1:$G$1,0))</f>
        <v>M</v>
      </c>
      <c r="K503" s="5">
        <f>INDEX(products!$A$1:$G$49,MATCH('Order-Worksheet'!$D503,products!$A$1:$A$49,0),MATCH('Order-Worksheet'!K$1,products!$A$1:$G$1,0))</f>
        <v>0.2</v>
      </c>
      <c r="L503" s="7">
        <f>INDEX(products!$A$1:$G$49,MATCH('Order-Worksheet'!$D503,products!$A$1:$A$49,0),MATCH('Order-Worksheet'!L$1,products!$A$1:$G$1,0))</f>
        <v>2.9849999999999999</v>
      </c>
      <c r="M503" s="7">
        <f t="shared" si="21"/>
        <v>11.94</v>
      </c>
      <c r="N503" t="str">
        <f t="shared" si="22"/>
        <v>Robusta</v>
      </c>
      <c r="O503" t="str">
        <f t="shared" si="23"/>
        <v>Medium</v>
      </c>
      <c r="P503" t="str">
        <f>VLOOKUP(Orders_Table[[#This Row],[Customer ID]],customers!$A$1:$I$1001,9,FALSE)</f>
        <v>No</v>
      </c>
    </row>
    <row r="504" spans="1:16" x14ac:dyDescent="0.25">
      <c r="A504" s="2" t="s">
        <v>3323</v>
      </c>
      <c r="B504" s="4">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INDEX(products!$A$1:$G$49,MATCH('Order-Worksheet'!$D504,products!$A$1:$A$49,0),MATCH('Order-Worksheet'!I$1,products!$A$1:$G$1,0))</f>
        <v>Exc</v>
      </c>
      <c r="J504" t="str">
        <f>INDEX(products!$A$1:$G$49,MATCH('Order-Worksheet'!$D504,products!$A$1:$A$49,0),MATCH('Order-Worksheet'!J$1,products!$A$1:$G$1,0))</f>
        <v>M</v>
      </c>
      <c r="K504" s="5">
        <f>INDEX(products!$A$1:$G$49,MATCH('Order-Worksheet'!$D504,products!$A$1:$A$49,0),MATCH('Order-Worksheet'!K$1,products!$A$1:$G$1,0))</f>
        <v>0.2</v>
      </c>
      <c r="L504" s="7">
        <f>INDEX(products!$A$1:$G$49,MATCH('Order-Worksheet'!$D504,products!$A$1:$A$49,0),MATCH('Order-Worksheet'!L$1,products!$A$1:$G$1,0))</f>
        <v>4.125</v>
      </c>
      <c r="M504" s="7">
        <f t="shared" si="21"/>
        <v>16.5</v>
      </c>
      <c r="N504" t="str">
        <f t="shared" si="22"/>
        <v>Excelsa</v>
      </c>
      <c r="O504" t="str">
        <f t="shared" si="23"/>
        <v>Medium</v>
      </c>
      <c r="P504" t="str">
        <f>VLOOKUP(Orders_Table[[#This Row],[Customer ID]],customers!$A$1:$I$1001,9,FALSE)</f>
        <v>No</v>
      </c>
    </row>
    <row r="505" spans="1:16" x14ac:dyDescent="0.25">
      <c r="A505" s="2" t="s">
        <v>3323</v>
      </c>
      <c r="B505" s="4">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INDEX(products!$A$1:$G$49,MATCH('Order-Worksheet'!$D505,products!$A$1:$A$49,0),MATCH('Order-Worksheet'!I$1,products!$A$1:$G$1,0))</f>
        <v>Lib</v>
      </c>
      <c r="J505" t="str">
        <f>INDEX(products!$A$1:$G$49,MATCH('Order-Worksheet'!$D505,products!$A$1:$A$49,0),MATCH('Order-Worksheet'!J$1,products!$A$1:$G$1,0))</f>
        <v>D</v>
      </c>
      <c r="K505" s="5">
        <f>INDEX(products!$A$1:$G$49,MATCH('Order-Worksheet'!$D505,products!$A$1:$A$49,0),MATCH('Order-Worksheet'!K$1,products!$A$1:$G$1,0))</f>
        <v>1</v>
      </c>
      <c r="L505" s="7">
        <f>INDEX(products!$A$1:$G$49,MATCH('Order-Worksheet'!$D505,products!$A$1:$A$49,0),MATCH('Order-Worksheet'!L$1,products!$A$1:$G$1,0))</f>
        <v>12.95</v>
      </c>
      <c r="M505" s="7">
        <f t="shared" si="21"/>
        <v>51.8</v>
      </c>
      <c r="N505" t="str">
        <f t="shared" si="22"/>
        <v>Liberica</v>
      </c>
      <c r="O505" t="str">
        <f t="shared" si="23"/>
        <v>Dark</v>
      </c>
      <c r="P505" t="str">
        <f>VLOOKUP(Orders_Table[[#This Row],[Customer ID]],customers!$A$1:$I$1001,9,FALSE)</f>
        <v>No</v>
      </c>
    </row>
    <row r="506" spans="1:16" x14ac:dyDescent="0.25">
      <c r="A506" s="2" t="s">
        <v>3323</v>
      </c>
      <c r="B506" s="4">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INDEX(products!$A$1:$G$49,MATCH('Order-Worksheet'!$D506,products!$A$1:$A$49,0),MATCH('Order-Worksheet'!I$1,products!$A$1:$G$1,0))</f>
        <v>Lib</v>
      </c>
      <c r="J506" t="str">
        <f>INDEX(products!$A$1:$G$49,MATCH('Order-Worksheet'!$D506,products!$A$1:$A$49,0),MATCH('Order-Worksheet'!J$1,products!$A$1:$G$1,0))</f>
        <v>L</v>
      </c>
      <c r="K506" s="5">
        <f>INDEX(products!$A$1:$G$49,MATCH('Order-Worksheet'!$D506,products!$A$1:$A$49,0),MATCH('Order-Worksheet'!K$1,products!$A$1:$G$1,0))</f>
        <v>0.2</v>
      </c>
      <c r="L506" s="7">
        <f>INDEX(products!$A$1:$G$49,MATCH('Order-Worksheet'!$D506,products!$A$1:$A$49,0),MATCH('Order-Worksheet'!L$1,products!$A$1:$G$1,0))</f>
        <v>4.7549999999999999</v>
      </c>
      <c r="M506" s="7">
        <f t="shared" si="21"/>
        <v>14.265000000000001</v>
      </c>
      <c r="N506" t="str">
        <f t="shared" si="22"/>
        <v>Liberica</v>
      </c>
      <c r="O506" t="str">
        <f t="shared" si="23"/>
        <v>Light</v>
      </c>
      <c r="P506" t="str">
        <f>VLOOKUP(Orders_Table[[#This Row],[Customer ID]],customers!$A$1:$I$1001,9,FALSE)</f>
        <v>No</v>
      </c>
    </row>
    <row r="507" spans="1:16" x14ac:dyDescent="0.25">
      <c r="A507" s="2" t="s">
        <v>3343</v>
      </c>
      <c r="B507" s="4">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INDEX(products!$A$1:$G$49,MATCH('Order-Worksheet'!$D507,products!$A$1:$A$49,0),MATCH('Order-Worksheet'!I$1,products!$A$1:$G$1,0))</f>
        <v>Lib</v>
      </c>
      <c r="J507" t="str">
        <f>INDEX(products!$A$1:$G$49,MATCH('Order-Worksheet'!$D507,products!$A$1:$A$49,0),MATCH('Order-Worksheet'!J$1,products!$A$1:$G$1,0))</f>
        <v>M</v>
      </c>
      <c r="K507" s="5">
        <f>INDEX(products!$A$1:$G$49,MATCH('Order-Worksheet'!$D507,products!$A$1:$A$49,0),MATCH('Order-Worksheet'!K$1,products!$A$1:$G$1,0))</f>
        <v>0.2</v>
      </c>
      <c r="L507" s="7">
        <f>INDEX(products!$A$1:$G$49,MATCH('Order-Worksheet'!$D507,products!$A$1:$A$49,0),MATCH('Order-Worksheet'!L$1,products!$A$1:$G$1,0))</f>
        <v>4.3650000000000002</v>
      </c>
      <c r="M507" s="7">
        <f t="shared" si="21"/>
        <v>26.19</v>
      </c>
      <c r="N507" t="str">
        <f t="shared" si="22"/>
        <v>Liberica</v>
      </c>
      <c r="O507" t="str">
        <f t="shared" si="23"/>
        <v>Medium</v>
      </c>
      <c r="P507" t="str">
        <f>VLOOKUP(Orders_Table[[#This Row],[Customer ID]],customers!$A$1:$I$1001,9,FALSE)</f>
        <v>No</v>
      </c>
    </row>
    <row r="508" spans="1:16" x14ac:dyDescent="0.25">
      <c r="A508" s="2" t="s">
        <v>3349</v>
      </c>
      <c r="B508" s="4">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INDEX(products!$A$1:$G$49,MATCH('Order-Worksheet'!$D508,products!$A$1:$A$49,0),MATCH('Order-Worksheet'!I$1,products!$A$1:$G$1,0))</f>
        <v>Ara</v>
      </c>
      <c r="J508" t="str">
        <f>INDEX(products!$A$1:$G$49,MATCH('Order-Worksheet'!$D508,products!$A$1:$A$49,0),MATCH('Order-Worksheet'!J$1,products!$A$1:$G$1,0))</f>
        <v>L</v>
      </c>
      <c r="K508" s="5">
        <f>INDEX(products!$A$1:$G$49,MATCH('Order-Worksheet'!$D508,products!$A$1:$A$49,0),MATCH('Order-Worksheet'!K$1,products!$A$1:$G$1,0))</f>
        <v>1</v>
      </c>
      <c r="L508" s="7">
        <f>INDEX(products!$A$1:$G$49,MATCH('Order-Worksheet'!$D508,products!$A$1:$A$49,0),MATCH('Order-Worksheet'!L$1,products!$A$1:$G$1,0))</f>
        <v>12.95</v>
      </c>
      <c r="M508" s="7">
        <f t="shared" si="21"/>
        <v>25.9</v>
      </c>
      <c r="N508" t="str">
        <f t="shared" si="22"/>
        <v>Arabica</v>
      </c>
      <c r="O508" t="str">
        <f t="shared" si="23"/>
        <v>Light</v>
      </c>
      <c r="P508" t="str">
        <f>VLOOKUP(Orders_Table[[#This Row],[Customer ID]],customers!$A$1:$I$1001,9,FALSE)</f>
        <v>Yes</v>
      </c>
    </row>
    <row r="509" spans="1:16" x14ac:dyDescent="0.25">
      <c r="A509" s="2" t="s">
        <v>3355</v>
      </c>
      <c r="B509" s="4">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INDEX(products!$A$1:$G$49,MATCH('Order-Worksheet'!$D509,products!$A$1:$A$49,0),MATCH('Order-Worksheet'!I$1,products!$A$1:$G$1,0))</f>
        <v>Ara</v>
      </c>
      <c r="J509" t="str">
        <f>INDEX(products!$A$1:$G$49,MATCH('Order-Worksheet'!$D509,products!$A$1:$A$49,0),MATCH('Order-Worksheet'!J$1,products!$A$1:$G$1,0))</f>
        <v>L</v>
      </c>
      <c r="K509" s="5">
        <f>INDEX(products!$A$1:$G$49,MATCH('Order-Worksheet'!$D509,products!$A$1:$A$49,0),MATCH('Order-Worksheet'!K$1,products!$A$1:$G$1,0))</f>
        <v>2.5</v>
      </c>
      <c r="L509" s="7">
        <f>INDEX(products!$A$1:$G$49,MATCH('Order-Worksheet'!$D509,products!$A$1:$A$49,0),MATCH('Order-Worksheet'!L$1,products!$A$1:$G$1,0))</f>
        <v>29.784999999999997</v>
      </c>
      <c r="M509" s="7">
        <f t="shared" si="21"/>
        <v>89.35499999999999</v>
      </c>
      <c r="N509" t="str">
        <f t="shared" si="22"/>
        <v>Arabica</v>
      </c>
      <c r="O509" t="str">
        <f t="shared" si="23"/>
        <v>Light</v>
      </c>
      <c r="P509" t="str">
        <f>VLOOKUP(Orders_Table[[#This Row],[Customer ID]],customers!$A$1:$I$1001,9,FALSE)</f>
        <v>Yes</v>
      </c>
    </row>
    <row r="510" spans="1:16" x14ac:dyDescent="0.25">
      <c r="A510" s="2" t="s">
        <v>3361</v>
      </c>
      <c r="B510" s="4">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INDEX(products!$A$1:$G$49,MATCH('Order-Worksheet'!$D510,products!$A$1:$A$49,0),MATCH('Order-Worksheet'!I$1,products!$A$1:$G$1,0))</f>
        <v>Lib</v>
      </c>
      <c r="J510" t="str">
        <f>INDEX(products!$A$1:$G$49,MATCH('Order-Worksheet'!$D510,products!$A$1:$A$49,0),MATCH('Order-Worksheet'!J$1,products!$A$1:$G$1,0))</f>
        <v>D</v>
      </c>
      <c r="K510" s="5">
        <f>INDEX(products!$A$1:$G$49,MATCH('Order-Worksheet'!$D510,products!$A$1:$A$49,0),MATCH('Order-Worksheet'!K$1,products!$A$1:$G$1,0))</f>
        <v>0.5</v>
      </c>
      <c r="L510" s="7">
        <f>INDEX(products!$A$1:$G$49,MATCH('Order-Worksheet'!$D510,products!$A$1:$A$49,0),MATCH('Order-Worksheet'!L$1,products!$A$1:$G$1,0))</f>
        <v>7.77</v>
      </c>
      <c r="M510" s="7">
        <f t="shared" si="21"/>
        <v>46.62</v>
      </c>
      <c r="N510" t="str">
        <f t="shared" si="22"/>
        <v>Liberica</v>
      </c>
      <c r="O510" t="str">
        <f t="shared" si="23"/>
        <v>Dark</v>
      </c>
      <c r="P510" t="str">
        <f>VLOOKUP(Orders_Table[[#This Row],[Customer ID]],customers!$A$1:$I$1001,9,FALSE)</f>
        <v>No</v>
      </c>
    </row>
    <row r="511" spans="1:16" x14ac:dyDescent="0.25">
      <c r="A511" s="2" t="s">
        <v>3367</v>
      </c>
      <c r="B511" s="4">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INDEX(products!$A$1:$G$49,MATCH('Order-Worksheet'!$D511,products!$A$1:$A$49,0),MATCH('Order-Worksheet'!I$1,products!$A$1:$G$1,0))</f>
        <v>Ara</v>
      </c>
      <c r="J511" t="str">
        <f>INDEX(products!$A$1:$G$49,MATCH('Order-Worksheet'!$D511,products!$A$1:$A$49,0),MATCH('Order-Worksheet'!J$1,products!$A$1:$G$1,0))</f>
        <v>D</v>
      </c>
      <c r="K511" s="5">
        <f>INDEX(products!$A$1:$G$49,MATCH('Order-Worksheet'!$D511,products!$A$1:$A$49,0),MATCH('Order-Worksheet'!K$1,products!$A$1:$G$1,0))</f>
        <v>1</v>
      </c>
      <c r="L511" s="7">
        <f>INDEX(products!$A$1:$G$49,MATCH('Order-Worksheet'!$D511,products!$A$1:$A$49,0),MATCH('Order-Worksheet'!L$1,products!$A$1:$G$1,0))</f>
        <v>9.9499999999999993</v>
      </c>
      <c r="M511" s="7">
        <f t="shared" si="21"/>
        <v>29.849999999999998</v>
      </c>
      <c r="N511" t="str">
        <f t="shared" si="22"/>
        <v>Arabica</v>
      </c>
      <c r="O511" t="str">
        <f t="shared" si="23"/>
        <v>Dark</v>
      </c>
      <c r="P511" t="str">
        <f>VLOOKUP(Orders_Table[[#This Row],[Customer ID]],customers!$A$1:$I$1001,9,FALSE)</f>
        <v>Yes</v>
      </c>
    </row>
    <row r="512" spans="1:16" x14ac:dyDescent="0.25">
      <c r="A512" s="2" t="s">
        <v>3373</v>
      </c>
      <c r="B512" s="4">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INDEX(products!$A$1:$G$49,MATCH('Order-Worksheet'!$D512,products!$A$1:$A$49,0),MATCH('Order-Worksheet'!I$1,products!$A$1:$G$1,0))</f>
        <v>Rob</v>
      </c>
      <c r="J512" t="str">
        <f>INDEX(products!$A$1:$G$49,MATCH('Order-Worksheet'!$D512,products!$A$1:$A$49,0),MATCH('Order-Worksheet'!J$1,products!$A$1:$G$1,0))</f>
        <v>L</v>
      </c>
      <c r="K512" s="5">
        <f>INDEX(products!$A$1:$G$49,MATCH('Order-Worksheet'!$D512,products!$A$1:$A$49,0),MATCH('Order-Worksheet'!K$1,products!$A$1:$G$1,0))</f>
        <v>0.2</v>
      </c>
      <c r="L512" s="7">
        <f>INDEX(products!$A$1:$G$49,MATCH('Order-Worksheet'!$D512,products!$A$1:$A$49,0),MATCH('Order-Worksheet'!L$1,products!$A$1:$G$1,0))</f>
        <v>3.5849999999999995</v>
      </c>
      <c r="M512" s="7">
        <f t="shared" si="21"/>
        <v>10.754999999999999</v>
      </c>
      <c r="N512" t="str">
        <f t="shared" si="22"/>
        <v>Robusta</v>
      </c>
      <c r="O512" t="str">
        <f t="shared" si="23"/>
        <v>Light</v>
      </c>
      <c r="P512" t="str">
        <f>VLOOKUP(Orders_Table[[#This Row],[Customer ID]],customers!$A$1:$I$1001,9,FALSE)</f>
        <v>Yes</v>
      </c>
    </row>
    <row r="513" spans="1:16" x14ac:dyDescent="0.25">
      <c r="A513" s="2" t="s">
        <v>3379</v>
      </c>
      <c r="B513" s="4">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INDEX(products!$A$1:$G$49,MATCH('Order-Worksheet'!$D513,products!$A$1:$A$49,0),MATCH('Order-Worksheet'!I$1,products!$A$1:$G$1,0))</f>
        <v>Ara</v>
      </c>
      <c r="J513" t="str">
        <f>INDEX(products!$A$1:$G$49,MATCH('Order-Worksheet'!$D513,products!$A$1:$A$49,0),MATCH('Order-Worksheet'!J$1,products!$A$1:$G$1,0))</f>
        <v>M</v>
      </c>
      <c r="K513" s="5">
        <f>INDEX(products!$A$1:$G$49,MATCH('Order-Worksheet'!$D513,products!$A$1:$A$49,0),MATCH('Order-Worksheet'!K$1,products!$A$1:$G$1,0))</f>
        <v>0.2</v>
      </c>
      <c r="L513" s="7">
        <f>INDEX(products!$A$1:$G$49,MATCH('Order-Worksheet'!$D513,products!$A$1:$A$49,0),MATCH('Order-Worksheet'!L$1,products!$A$1:$G$1,0))</f>
        <v>3.375</v>
      </c>
      <c r="M513" s="7">
        <f t="shared" si="21"/>
        <v>13.5</v>
      </c>
      <c r="N513" t="str">
        <f t="shared" si="22"/>
        <v>Arabica</v>
      </c>
      <c r="O513" t="str">
        <f t="shared" si="23"/>
        <v>Medium</v>
      </c>
      <c r="P513" t="str">
        <f>VLOOKUP(Orders_Table[[#This Row],[Customer ID]],customers!$A$1:$I$1001,9,FALSE)</f>
        <v>Yes</v>
      </c>
    </row>
    <row r="514" spans="1:16" x14ac:dyDescent="0.25">
      <c r="A514" s="2" t="s">
        <v>3385</v>
      </c>
      <c r="B514" s="4">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INDEX(products!$A$1:$G$49,MATCH('Order-Worksheet'!$D514,products!$A$1:$A$49,0),MATCH('Order-Worksheet'!I$1,products!$A$1:$G$1,0))</f>
        <v>Lib</v>
      </c>
      <c r="J514" t="str">
        <f>INDEX(products!$A$1:$G$49,MATCH('Order-Worksheet'!$D514,products!$A$1:$A$49,0),MATCH('Order-Worksheet'!J$1,products!$A$1:$G$1,0))</f>
        <v>L</v>
      </c>
      <c r="K514" s="5">
        <f>INDEX(products!$A$1:$G$49,MATCH('Order-Worksheet'!$D514,products!$A$1:$A$49,0),MATCH('Order-Worksheet'!K$1,products!$A$1:$G$1,0))</f>
        <v>1</v>
      </c>
      <c r="L514" s="7">
        <f>INDEX(products!$A$1:$G$49,MATCH('Order-Worksheet'!$D514,products!$A$1:$A$49,0),MATCH('Order-Worksheet'!L$1,products!$A$1:$G$1,0))</f>
        <v>15.85</v>
      </c>
      <c r="M514" s="7">
        <f t="shared" si="21"/>
        <v>47.55</v>
      </c>
      <c r="N514" t="str">
        <f t="shared" si="22"/>
        <v>Liberica</v>
      </c>
      <c r="O514" t="str">
        <f t="shared" si="23"/>
        <v>Light</v>
      </c>
      <c r="P514" t="str">
        <f>VLOOKUP(Orders_Table[[#This Row],[Customer ID]],customers!$A$1:$I$1001,9,FALSE)</f>
        <v>No</v>
      </c>
    </row>
    <row r="515" spans="1:16" x14ac:dyDescent="0.25">
      <c r="A515" s="2" t="s">
        <v>3391</v>
      </c>
      <c r="B515" s="4">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INDEX(products!$A$1:$G$49,MATCH('Order-Worksheet'!$D515,products!$A$1:$A$49,0),MATCH('Order-Worksheet'!I$1,products!$A$1:$G$1,0))</f>
        <v>Lib</v>
      </c>
      <c r="J515" t="str">
        <f>INDEX(products!$A$1:$G$49,MATCH('Order-Worksheet'!$D515,products!$A$1:$A$49,0),MATCH('Order-Worksheet'!J$1,products!$A$1:$G$1,0))</f>
        <v>L</v>
      </c>
      <c r="K515" s="5">
        <f>INDEX(products!$A$1:$G$49,MATCH('Order-Worksheet'!$D515,products!$A$1:$A$49,0),MATCH('Order-Worksheet'!K$1,products!$A$1:$G$1,0))</f>
        <v>1</v>
      </c>
      <c r="L515" s="7">
        <f>INDEX(products!$A$1:$G$49,MATCH('Order-Worksheet'!$D515,products!$A$1:$A$49,0),MATCH('Order-Worksheet'!L$1,products!$A$1:$G$1,0))</f>
        <v>15.85</v>
      </c>
      <c r="M515" s="7">
        <f t="shared" ref="M515:M578" si="24">L515*E515</f>
        <v>79.25</v>
      </c>
      <c r="N515" t="str">
        <f t="shared" ref="N515:N578" si="25">IF(I515="Rob", "Robusta", IF(I515="Exc", "Excelsa", IF(I515="Ara", "Arabica",IF(I515="Lib", "Liberica"))))</f>
        <v>Liberica</v>
      </c>
      <c r="O515" t="str">
        <f t="shared" ref="O515:O578" si="26">IF(J515="M","Medium",IF(J515="D","Dark",IF(J515="L", "Light","")))</f>
        <v>Light</v>
      </c>
      <c r="P515" t="str">
        <f>VLOOKUP(Orders_Table[[#This Row],[Customer ID]],customers!$A$1:$I$1001,9,FALSE)</f>
        <v>No</v>
      </c>
    </row>
    <row r="516" spans="1:16" x14ac:dyDescent="0.25">
      <c r="A516" s="2" t="s">
        <v>3396</v>
      </c>
      <c r="B516" s="4">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INDEX(products!$A$1:$G$49,MATCH('Order-Worksheet'!$D516,products!$A$1:$A$49,0),MATCH('Order-Worksheet'!I$1,products!$A$1:$G$1,0))</f>
        <v>Lib</v>
      </c>
      <c r="J516" t="str">
        <f>INDEX(products!$A$1:$G$49,MATCH('Order-Worksheet'!$D516,products!$A$1:$A$49,0),MATCH('Order-Worksheet'!J$1,products!$A$1:$G$1,0))</f>
        <v>M</v>
      </c>
      <c r="K516" s="5">
        <f>INDEX(products!$A$1:$G$49,MATCH('Order-Worksheet'!$D516,products!$A$1:$A$49,0),MATCH('Order-Worksheet'!K$1,products!$A$1:$G$1,0))</f>
        <v>0.2</v>
      </c>
      <c r="L516" s="7">
        <f>INDEX(products!$A$1:$G$49,MATCH('Order-Worksheet'!$D516,products!$A$1:$A$49,0),MATCH('Order-Worksheet'!L$1,products!$A$1:$G$1,0))</f>
        <v>4.3650000000000002</v>
      </c>
      <c r="M516" s="7">
        <f t="shared" si="24"/>
        <v>26.19</v>
      </c>
      <c r="N516" t="str">
        <f t="shared" si="25"/>
        <v>Liberica</v>
      </c>
      <c r="O516" t="str">
        <f t="shared" si="26"/>
        <v>Medium</v>
      </c>
      <c r="P516" t="str">
        <f>VLOOKUP(Orders_Table[[#This Row],[Customer ID]],customers!$A$1:$I$1001,9,FALSE)</f>
        <v>Yes</v>
      </c>
    </row>
    <row r="517" spans="1:16" x14ac:dyDescent="0.25">
      <c r="A517" s="2" t="s">
        <v>3402</v>
      </c>
      <c r="B517" s="4">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INDEX(products!$A$1:$G$49,MATCH('Order-Worksheet'!$D517,products!$A$1:$A$49,0),MATCH('Order-Worksheet'!I$1,products!$A$1:$G$1,0))</f>
        <v>Rob</v>
      </c>
      <c r="J517" t="str">
        <f>INDEX(products!$A$1:$G$49,MATCH('Order-Worksheet'!$D517,products!$A$1:$A$49,0),MATCH('Order-Worksheet'!J$1,products!$A$1:$G$1,0))</f>
        <v>L</v>
      </c>
      <c r="K517" s="5">
        <f>INDEX(products!$A$1:$G$49,MATCH('Order-Worksheet'!$D517,products!$A$1:$A$49,0),MATCH('Order-Worksheet'!K$1,products!$A$1:$G$1,0))</f>
        <v>0.5</v>
      </c>
      <c r="L517" s="7">
        <f>INDEX(products!$A$1:$G$49,MATCH('Order-Worksheet'!$D517,products!$A$1:$A$49,0),MATCH('Order-Worksheet'!L$1,products!$A$1:$G$1,0))</f>
        <v>7.169999999999999</v>
      </c>
      <c r="M517" s="7">
        <f t="shared" si="24"/>
        <v>21.509999999999998</v>
      </c>
      <c r="N517" t="str">
        <f t="shared" si="25"/>
        <v>Robusta</v>
      </c>
      <c r="O517" t="str">
        <f t="shared" si="26"/>
        <v>Light</v>
      </c>
      <c r="P517" t="str">
        <f>VLOOKUP(Orders_Table[[#This Row],[Customer ID]],customers!$A$1:$I$1001,9,FALSE)</f>
        <v>No</v>
      </c>
    </row>
    <row r="518" spans="1:16" x14ac:dyDescent="0.25">
      <c r="A518" s="2" t="s">
        <v>3408</v>
      </c>
      <c r="B518" s="4">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INDEX(products!$A$1:$G$49,MATCH('Order-Worksheet'!$D518,products!$A$1:$A$49,0),MATCH('Order-Worksheet'!I$1,products!$A$1:$G$1,0))</f>
        <v>Rob</v>
      </c>
      <c r="J518" t="str">
        <f>INDEX(products!$A$1:$G$49,MATCH('Order-Worksheet'!$D518,products!$A$1:$A$49,0),MATCH('Order-Worksheet'!J$1,products!$A$1:$G$1,0))</f>
        <v>D</v>
      </c>
      <c r="K518" s="5">
        <f>INDEX(products!$A$1:$G$49,MATCH('Order-Worksheet'!$D518,products!$A$1:$A$49,0),MATCH('Order-Worksheet'!K$1,products!$A$1:$G$1,0))</f>
        <v>2.5</v>
      </c>
      <c r="L518" s="7">
        <f>INDEX(products!$A$1:$G$49,MATCH('Order-Worksheet'!$D518,products!$A$1:$A$49,0),MATCH('Order-Worksheet'!L$1,products!$A$1:$G$1,0))</f>
        <v>20.584999999999997</v>
      </c>
      <c r="M518" s="7">
        <f t="shared" si="24"/>
        <v>102.92499999999998</v>
      </c>
      <c r="N518" t="str">
        <f t="shared" si="25"/>
        <v>Robusta</v>
      </c>
      <c r="O518" t="str">
        <f t="shared" si="26"/>
        <v>Dark</v>
      </c>
      <c r="P518" t="str">
        <f>VLOOKUP(Orders_Table[[#This Row],[Customer ID]],customers!$A$1:$I$1001,9,FALSE)</f>
        <v>Yes</v>
      </c>
    </row>
    <row r="519" spans="1:16" x14ac:dyDescent="0.25">
      <c r="A519" s="2" t="s">
        <v>3413</v>
      </c>
      <c r="B519" s="4">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INDEX(products!$A$1:$G$49,MATCH('Order-Worksheet'!$D519,products!$A$1:$A$49,0),MATCH('Order-Worksheet'!I$1,products!$A$1:$G$1,0))</f>
        <v>Lib</v>
      </c>
      <c r="J519" t="str">
        <f>INDEX(products!$A$1:$G$49,MATCH('Order-Worksheet'!$D519,products!$A$1:$A$49,0),MATCH('Order-Worksheet'!J$1,products!$A$1:$G$1,0))</f>
        <v>D</v>
      </c>
      <c r="K519" s="5">
        <f>INDEX(products!$A$1:$G$49,MATCH('Order-Worksheet'!$D519,products!$A$1:$A$49,0),MATCH('Order-Worksheet'!K$1,products!$A$1:$G$1,0))</f>
        <v>0.2</v>
      </c>
      <c r="L519" s="7">
        <f>INDEX(products!$A$1:$G$49,MATCH('Order-Worksheet'!$D519,products!$A$1:$A$49,0),MATCH('Order-Worksheet'!L$1,products!$A$1:$G$1,0))</f>
        <v>3.8849999999999998</v>
      </c>
      <c r="M519" s="7">
        <f t="shared" si="24"/>
        <v>7.77</v>
      </c>
      <c r="N519" t="str">
        <f t="shared" si="25"/>
        <v>Liberica</v>
      </c>
      <c r="O519" t="str">
        <f t="shared" si="26"/>
        <v>Dark</v>
      </c>
      <c r="P519" t="str">
        <f>VLOOKUP(Orders_Table[[#This Row],[Customer ID]],customers!$A$1:$I$1001,9,FALSE)</f>
        <v>No</v>
      </c>
    </row>
    <row r="520" spans="1:16" x14ac:dyDescent="0.25">
      <c r="A520" s="2" t="s">
        <v>3418</v>
      </c>
      <c r="B520" s="4">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INDEX(products!$A$1:$G$49,MATCH('Order-Worksheet'!$D520,products!$A$1:$A$49,0),MATCH('Order-Worksheet'!I$1,products!$A$1:$G$1,0))</f>
        <v>Exc</v>
      </c>
      <c r="J520" t="str">
        <f>INDEX(products!$A$1:$G$49,MATCH('Order-Worksheet'!$D520,products!$A$1:$A$49,0),MATCH('Order-Worksheet'!J$1,products!$A$1:$G$1,0))</f>
        <v>D</v>
      </c>
      <c r="K520" s="5">
        <f>INDEX(products!$A$1:$G$49,MATCH('Order-Worksheet'!$D520,products!$A$1:$A$49,0),MATCH('Order-Worksheet'!K$1,products!$A$1:$G$1,0))</f>
        <v>2.5</v>
      </c>
      <c r="L520" s="7">
        <f>INDEX(products!$A$1:$G$49,MATCH('Order-Worksheet'!$D520,products!$A$1:$A$49,0),MATCH('Order-Worksheet'!L$1,products!$A$1:$G$1,0))</f>
        <v>27.945</v>
      </c>
      <c r="M520" s="7">
        <f t="shared" si="24"/>
        <v>139.72499999999999</v>
      </c>
      <c r="N520" t="str">
        <f t="shared" si="25"/>
        <v>Excelsa</v>
      </c>
      <c r="O520" t="str">
        <f t="shared" si="26"/>
        <v>Dark</v>
      </c>
      <c r="P520" t="str">
        <f>VLOOKUP(Orders_Table[[#This Row],[Customer ID]],customers!$A$1:$I$1001,9,FALSE)</f>
        <v>No</v>
      </c>
    </row>
    <row r="521" spans="1:16" x14ac:dyDescent="0.25">
      <c r="A521" s="2" t="s">
        <v>3424</v>
      </c>
      <c r="B521" s="4">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INDEX(products!$A$1:$G$49,MATCH('Order-Worksheet'!$D521,products!$A$1:$A$49,0),MATCH('Order-Worksheet'!I$1,products!$A$1:$G$1,0))</f>
        <v>Ara</v>
      </c>
      <c r="J521" t="str">
        <f>INDEX(products!$A$1:$G$49,MATCH('Order-Worksheet'!$D521,products!$A$1:$A$49,0),MATCH('Order-Worksheet'!J$1,products!$A$1:$G$1,0))</f>
        <v>D</v>
      </c>
      <c r="K521" s="5">
        <f>INDEX(products!$A$1:$G$49,MATCH('Order-Worksheet'!$D521,products!$A$1:$A$49,0),MATCH('Order-Worksheet'!K$1,products!$A$1:$G$1,0))</f>
        <v>0.5</v>
      </c>
      <c r="L521" s="7">
        <f>INDEX(products!$A$1:$G$49,MATCH('Order-Worksheet'!$D521,products!$A$1:$A$49,0),MATCH('Order-Worksheet'!L$1,products!$A$1:$G$1,0))</f>
        <v>5.97</v>
      </c>
      <c r="M521" s="7">
        <f t="shared" si="24"/>
        <v>11.94</v>
      </c>
      <c r="N521" t="str">
        <f t="shared" si="25"/>
        <v>Arabica</v>
      </c>
      <c r="O521" t="str">
        <f t="shared" si="26"/>
        <v>Dark</v>
      </c>
      <c r="P521" t="str">
        <f>VLOOKUP(Orders_Table[[#This Row],[Customer ID]],customers!$A$1:$I$1001,9,FALSE)</f>
        <v>Yes</v>
      </c>
    </row>
    <row r="522" spans="1:16" x14ac:dyDescent="0.25">
      <c r="A522" s="2" t="s">
        <v>3430</v>
      </c>
      <c r="B522" s="4">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INDEX(products!$A$1:$G$49,MATCH('Order-Worksheet'!$D522,products!$A$1:$A$49,0),MATCH('Order-Worksheet'!I$1,products!$A$1:$G$1,0))</f>
        <v>Lib</v>
      </c>
      <c r="J522" t="str">
        <f>INDEX(products!$A$1:$G$49,MATCH('Order-Worksheet'!$D522,products!$A$1:$A$49,0),MATCH('Order-Worksheet'!J$1,products!$A$1:$G$1,0))</f>
        <v>D</v>
      </c>
      <c r="K522" s="5">
        <f>INDEX(products!$A$1:$G$49,MATCH('Order-Worksheet'!$D522,products!$A$1:$A$49,0),MATCH('Order-Worksheet'!K$1,products!$A$1:$G$1,0))</f>
        <v>0.2</v>
      </c>
      <c r="L522" s="7">
        <f>INDEX(products!$A$1:$G$49,MATCH('Order-Worksheet'!$D522,products!$A$1:$A$49,0),MATCH('Order-Worksheet'!L$1,products!$A$1:$G$1,0))</f>
        <v>3.8849999999999998</v>
      </c>
      <c r="M522" s="7">
        <f t="shared" si="24"/>
        <v>3.8849999999999998</v>
      </c>
      <c r="N522" t="str">
        <f t="shared" si="25"/>
        <v>Liberica</v>
      </c>
      <c r="O522" t="str">
        <f t="shared" si="26"/>
        <v>Dark</v>
      </c>
      <c r="P522" t="str">
        <f>VLOOKUP(Orders_Table[[#This Row],[Customer ID]],customers!$A$1:$I$1001,9,FALSE)</f>
        <v>No</v>
      </c>
    </row>
    <row r="523" spans="1:16" x14ac:dyDescent="0.25">
      <c r="A523" s="2" t="s">
        <v>3430</v>
      </c>
      <c r="B523" s="4">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INDEX(products!$A$1:$G$49,MATCH('Order-Worksheet'!$D523,products!$A$1:$A$49,0),MATCH('Order-Worksheet'!I$1,products!$A$1:$G$1,0))</f>
        <v>Rob</v>
      </c>
      <c r="J523" t="str">
        <f>INDEX(products!$A$1:$G$49,MATCH('Order-Worksheet'!$D523,products!$A$1:$A$49,0),MATCH('Order-Worksheet'!J$1,products!$A$1:$G$1,0))</f>
        <v>M</v>
      </c>
      <c r="K523" s="5">
        <f>INDEX(products!$A$1:$G$49,MATCH('Order-Worksheet'!$D523,products!$A$1:$A$49,0),MATCH('Order-Worksheet'!K$1,products!$A$1:$G$1,0))</f>
        <v>1</v>
      </c>
      <c r="L523" s="7">
        <f>INDEX(products!$A$1:$G$49,MATCH('Order-Worksheet'!$D523,products!$A$1:$A$49,0),MATCH('Order-Worksheet'!L$1,products!$A$1:$G$1,0))</f>
        <v>9.9499999999999993</v>
      </c>
      <c r="M523" s="7">
        <f t="shared" si="24"/>
        <v>39.799999999999997</v>
      </c>
      <c r="N523" t="str">
        <f t="shared" si="25"/>
        <v>Robusta</v>
      </c>
      <c r="O523" t="str">
        <f t="shared" si="26"/>
        <v>Medium</v>
      </c>
      <c r="P523" t="str">
        <f>VLOOKUP(Orders_Table[[#This Row],[Customer ID]],customers!$A$1:$I$1001,9,FALSE)</f>
        <v>No</v>
      </c>
    </row>
    <row r="524" spans="1:16" x14ac:dyDescent="0.25">
      <c r="A524" s="2" t="s">
        <v>3441</v>
      </c>
      <c r="B524" s="4">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INDEX(products!$A$1:$G$49,MATCH('Order-Worksheet'!$D524,products!$A$1:$A$49,0),MATCH('Order-Worksheet'!I$1,products!$A$1:$G$1,0))</f>
        <v>Rob</v>
      </c>
      <c r="J524" t="str">
        <f>INDEX(products!$A$1:$G$49,MATCH('Order-Worksheet'!$D524,products!$A$1:$A$49,0),MATCH('Order-Worksheet'!J$1,products!$A$1:$G$1,0))</f>
        <v>M</v>
      </c>
      <c r="K524" s="5">
        <f>INDEX(products!$A$1:$G$49,MATCH('Order-Worksheet'!$D524,products!$A$1:$A$49,0),MATCH('Order-Worksheet'!K$1,products!$A$1:$G$1,0))</f>
        <v>0.5</v>
      </c>
      <c r="L524" s="7">
        <f>INDEX(products!$A$1:$G$49,MATCH('Order-Worksheet'!$D524,products!$A$1:$A$49,0),MATCH('Order-Worksheet'!L$1,products!$A$1:$G$1,0))</f>
        <v>5.97</v>
      </c>
      <c r="M524" s="7">
        <f t="shared" si="24"/>
        <v>29.849999999999998</v>
      </c>
      <c r="N524" t="str">
        <f t="shared" si="25"/>
        <v>Robusta</v>
      </c>
      <c r="O524" t="str">
        <f t="shared" si="26"/>
        <v>Medium</v>
      </c>
      <c r="P524" t="str">
        <f>VLOOKUP(Orders_Table[[#This Row],[Customer ID]],customers!$A$1:$I$1001,9,FALSE)</f>
        <v>No</v>
      </c>
    </row>
    <row r="525" spans="1:16" x14ac:dyDescent="0.25">
      <c r="A525" s="2" t="s">
        <v>3447</v>
      </c>
      <c r="B525" s="4">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INDEX(products!$A$1:$G$49,MATCH('Order-Worksheet'!$D525,products!$A$1:$A$49,0),MATCH('Order-Worksheet'!I$1,products!$A$1:$G$1,0))</f>
        <v>Lib</v>
      </c>
      <c r="J525" t="str">
        <f>INDEX(products!$A$1:$G$49,MATCH('Order-Worksheet'!$D525,products!$A$1:$A$49,0),MATCH('Order-Worksheet'!J$1,products!$A$1:$G$1,0))</f>
        <v>D</v>
      </c>
      <c r="K525" s="5">
        <f>INDEX(products!$A$1:$G$49,MATCH('Order-Worksheet'!$D525,products!$A$1:$A$49,0),MATCH('Order-Worksheet'!K$1,products!$A$1:$G$1,0))</f>
        <v>2.5</v>
      </c>
      <c r="L525" s="7">
        <f>INDEX(products!$A$1:$G$49,MATCH('Order-Worksheet'!$D525,products!$A$1:$A$49,0),MATCH('Order-Worksheet'!L$1,products!$A$1:$G$1,0))</f>
        <v>29.784999999999997</v>
      </c>
      <c r="M525" s="7">
        <f t="shared" si="24"/>
        <v>29.784999999999997</v>
      </c>
      <c r="N525" t="str">
        <f t="shared" si="25"/>
        <v>Liberica</v>
      </c>
      <c r="O525" t="str">
        <f t="shared" si="26"/>
        <v>Dark</v>
      </c>
      <c r="P525" t="str">
        <f>VLOOKUP(Orders_Table[[#This Row],[Customer ID]],customers!$A$1:$I$1001,9,FALSE)</f>
        <v>No</v>
      </c>
    </row>
    <row r="526" spans="1:16" x14ac:dyDescent="0.25">
      <c r="A526" s="2" t="s">
        <v>3453</v>
      </c>
      <c r="B526" s="4">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INDEX(products!$A$1:$G$49,MATCH('Order-Worksheet'!$D526,products!$A$1:$A$49,0),MATCH('Order-Worksheet'!I$1,products!$A$1:$G$1,0))</f>
        <v>Lib</v>
      </c>
      <c r="J526" t="str">
        <f>INDEX(products!$A$1:$G$49,MATCH('Order-Worksheet'!$D526,products!$A$1:$A$49,0),MATCH('Order-Worksheet'!J$1,products!$A$1:$G$1,0))</f>
        <v>L</v>
      </c>
      <c r="K526" s="5">
        <f>INDEX(products!$A$1:$G$49,MATCH('Order-Worksheet'!$D526,products!$A$1:$A$49,0),MATCH('Order-Worksheet'!K$1,products!$A$1:$G$1,0))</f>
        <v>2.5</v>
      </c>
      <c r="L526" s="7">
        <f>INDEX(products!$A$1:$G$49,MATCH('Order-Worksheet'!$D526,products!$A$1:$A$49,0),MATCH('Order-Worksheet'!L$1,products!$A$1:$G$1,0))</f>
        <v>36.454999999999998</v>
      </c>
      <c r="M526" s="7">
        <f t="shared" si="24"/>
        <v>72.91</v>
      </c>
      <c r="N526" t="str">
        <f t="shared" si="25"/>
        <v>Liberica</v>
      </c>
      <c r="O526" t="str">
        <f t="shared" si="26"/>
        <v>Light</v>
      </c>
      <c r="P526" t="str">
        <f>VLOOKUP(Orders_Table[[#This Row],[Customer ID]],customers!$A$1:$I$1001,9,FALSE)</f>
        <v>No</v>
      </c>
    </row>
    <row r="527" spans="1:16" x14ac:dyDescent="0.25">
      <c r="A527" s="2" t="s">
        <v>3458</v>
      </c>
      <c r="B527" s="4">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INDEX(products!$A$1:$G$49,MATCH('Order-Worksheet'!$D527,products!$A$1:$A$49,0),MATCH('Order-Worksheet'!I$1,products!$A$1:$G$1,0))</f>
        <v>Rob</v>
      </c>
      <c r="J527" t="str">
        <f>INDEX(products!$A$1:$G$49,MATCH('Order-Worksheet'!$D527,products!$A$1:$A$49,0),MATCH('Order-Worksheet'!J$1,products!$A$1:$G$1,0))</f>
        <v>D</v>
      </c>
      <c r="K527" s="5">
        <f>INDEX(products!$A$1:$G$49,MATCH('Order-Worksheet'!$D527,products!$A$1:$A$49,0),MATCH('Order-Worksheet'!K$1,products!$A$1:$G$1,0))</f>
        <v>0.2</v>
      </c>
      <c r="L527" s="7">
        <f>INDEX(products!$A$1:$G$49,MATCH('Order-Worksheet'!$D527,products!$A$1:$A$49,0),MATCH('Order-Worksheet'!L$1,products!$A$1:$G$1,0))</f>
        <v>2.6849999999999996</v>
      </c>
      <c r="M527" s="7">
        <f t="shared" si="24"/>
        <v>13.424999999999997</v>
      </c>
      <c r="N527" t="str">
        <f t="shared" si="25"/>
        <v>Robusta</v>
      </c>
      <c r="O527" t="str">
        <f t="shared" si="26"/>
        <v>Dark</v>
      </c>
      <c r="P527" t="str">
        <f>VLOOKUP(Orders_Table[[#This Row],[Customer ID]],customers!$A$1:$I$1001,9,FALSE)</f>
        <v>Yes</v>
      </c>
    </row>
    <row r="528" spans="1:16" x14ac:dyDescent="0.25">
      <c r="A528" s="2" t="s">
        <v>3463</v>
      </c>
      <c r="B528" s="4">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INDEX(products!$A$1:$G$49,MATCH('Order-Worksheet'!$D528,products!$A$1:$A$49,0),MATCH('Order-Worksheet'!I$1,products!$A$1:$G$1,0))</f>
        <v>Exc</v>
      </c>
      <c r="J528" t="str">
        <f>INDEX(products!$A$1:$G$49,MATCH('Order-Worksheet'!$D528,products!$A$1:$A$49,0),MATCH('Order-Worksheet'!J$1,products!$A$1:$G$1,0))</f>
        <v>M</v>
      </c>
      <c r="K528" s="5">
        <f>INDEX(products!$A$1:$G$49,MATCH('Order-Worksheet'!$D528,products!$A$1:$A$49,0),MATCH('Order-Worksheet'!K$1,products!$A$1:$G$1,0))</f>
        <v>2.5</v>
      </c>
      <c r="L528" s="7">
        <f>INDEX(products!$A$1:$G$49,MATCH('Order-Worksheet'!$D528,products!$A$1:$A$49,0),MATCH('Order-Worksheet'!L$1,products!$A$1:$G$1,0))</f>
        <v>31.624999999999996</v>
      </c>
      <c r="M528" s="7">
        <f t="shared" si="24"/>
        <v>126.49999999999999</v>
      </c>
      <c r="N528" t="str">
        <f t="shared" si="25"/>
        <v>Excelsa</v>
      </c>
      <c r="O528" t="str">
        <f t="shared" si="26"/>
        <v>Medium</v>
      </c>
      <c r="P528" t="str">
        <f>VLOOKUP(Orders_Table[[#This Row],[Customer ID]],customers!$A$1:$I$1001,9,FALSE)</f>
        <v>Yes</v>
      </c>
    </row>
    <row r="529" spans="1:16" x14ac:dyDescent="0.25">
      <c r="A529" s="2" t="s">
        <v>3469</v>
      </c>
      <c r="B529" s="4">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INDEX(products!$A$1:$G$49,MATCH('Order-Worksheet'!$D529,products!$A$1:$A$49,0),MATCH('Order-Worksheet'!I$1,products!$A$1:$G$1,0))</f>
        <v>Exc</v>
      </c>
      <c r="J529" t="str">
        <f>INDEX(products!$A$1:$G$49,MATCH('Order-Worksheet'!$D529,products!$A$1:$A$49,0),MATCH('Order-Worksheet'!J$1,products!$A$1:$G$1,0))</f>
        <v>M</v>
      </c>
      <c r="K529" s="5">
        <f>INDEX(products!$A$1:$G$49,MATCH('Order-Worksheet'!$D529,products!$A$1:$A$49,0),MATCH('Order-Worksheet'!K$1,products!$A$1:$G$1,0))</f>
        <v>0.5</v>
      </c>
      <c r="L529" s="7">
        <f>INDEX(products!$A$1:$G$49,MATCH('Order-Worksheet'!$D529,products!$A$1:$A$49,0),MATCH('Order-Worksheet'!L$1,products!$A$1:$G$1,0))</f>
        <v>8.25</v>
      </c>
      <c r="M529" s="7">
        <f t="shared" si="24"/>
        <v>41.25</v>
      </c>
      <c r="N529" t="str">
        <f t="shared" si="25"/>
        <v>Excelsa</v>
      </c>
      <c r="O529" t="str">
        <f t="shared" si="26"/>
        <v>Medium</v>
      </c>
      <c r="P529" t="str">
        <f>VLOOKUP(Orders_Table[[#This Row],[Customer ID]],customers!$A$1:$I$1001,9,FALSE)</f>
        <v>No</v>
      </c>
    </row>
    <row r="530" spans="1:16" x14ac:dyDescent="0.25">
      <c r="A530" s="2" t="s">
        <v>3475</v>
      </c>
      <c r="B530" s="4">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INDEX(products!$A$1:$G$49,MATCH('Order-Worksheet'!$D530,products!$A$1:$A$49,0),MATCH('Order-Worksheet'!I$1,products!$A$1:$G$1,0))</f>
        <v>Exc</v>
      </c>
      <c r="J530" t="str">
        <f>INDEX(products!$A$1:$G$49,MATCH('Order-Worksheet'!$D530,products!$A$1:$A$49,0),MATCH('Order-Worksheet'!J$1,products!$A$1:$G$1,0))</f>
        <v>L</v>
      </c>
      <c r="K530" s="5">
        <f>INDEX(products!$A$1:$G$49,MATCH('Order-Worksheet'!$D530,products!$A$1:$A$49,0),MATCH('Order-Worksheet'!K$1,products!$A$1:$G$1,0))</f>
        <v>0.5</v>
      </c>
      <c r="L530" s="7">
        <f>INDEX(products!$A$1:$G$49,MATCH('Order-Worksheet'!$D530,products!$A$1:$A$49,0),MATCH('Order-Worksheet'!L$1,products!$A$1:$G$1,0))</f>
        <v>8.91</v>
      </c>
      <c r="M530" s="7">
        <f t="shared" si="24"/>
        <v>53.46</v>
      </c>
      <c r="N530" t="str">
        <f t="shared" si="25"/>
        <v>Excelsa</v>
      </c>
      <c r="O530" t="str">
        <f t="shared" si="26"/>
        <v>Light</v>
      </c>
      <c r="P530" t="str">
        <f>VLOOKUP(Orders_Table[[#This Row],[Customer ID]],customers!$A$1:$I$1001,9,FALSE)</f>
        <v>No</v>
      </c>
    </row>
    <row r="531" spans="1:16" x14ac:dyDescent="0.25">
      <c r="A531" s="2" t="s">
        <v>3481</v>
      </c>
      <c r="B531" s="4">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INDEX(products!$A$1:$G$49,MATCH('Order-Worksheet'!$D531,products!$A$1:$A$49,0),MATCH('Order-Worksheet'!I$1,products!$A$1:$G$1,0))</f>
        <v>Rob</v>
      </c>
      <c r="J531" t="str">
        <f>INDEX(products!$A$1:$G$49,MATCH('Order-Worksheet'!$D531,products!$A$1:$A$49,0),MATCH('Order-Worksheet'!J$1,products!$A$1:$G$1,0))</f>
        <v>M</v>
      </c>
      <c r="K531" s="5">
        <f>INDEX(products!$A$1:$G$49,MATCH('Order-Worksheet'!$D531,products!$A$1:$A$49,0),MATCH('Order-Worksheet'!K$1,products!$A$1:$G$1,0))</f>
        <v>1</v>
      </c>
      <c r="L531" s="7">
        <f>INDEX(products!$A$1:$G$49,MATCH('Order-Worksheet'!$D531,products!$A$1:$A$49,0),MATCH('Order-Worksheet'!L$1,products!$A$1:$G$1,0))</f>
        <v>9.9499999999999993</v>
      </c>
      <c r="M531" s="7">
        <f t="shared" si="24"/>
        <v>59.699999999999996</v>
      </c>
      <c r="N531" t="str">
        <f t="shared" si="25"/>
        <v>Robusta</v>
      </c>
      <c r="O531" t="str">
        <f t="shared" si="26"/>
        <v>Medium</v>
      </c>
      <c r="P531" t="str">
        <f>VLOOKUP(Orders_Table[[#This Row],[Customer ID]],customers!$A$1:$I$1001,9,FALSE)</f>
        <v>No</v>
      </c>
    </row>
    <row r="532" spans="1:16" x14ac:dyDescent="0.25">
      <c r="A532" s="2" t="s">
        <v>3487</v>
      </c>
      <c r="B532" s="4">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INDEX(products!$A$1:$G$49,MATCH('Order-Worksheet'!$D532,products!$A$1:$A$49,0),MATCH('Order-Worksheet'!I$1,products!$A$1:$G$1,0))</f>
        <v>Rob</v>
      </c>
      <c r="J532" t="str">
        <f>INDEX(products!$A$1:$G$49,MATCH('Order-Worksheet'!$D532,products!$A$1:$A$49,0),MATCH('Order-Worksheet'!J$1,products!$A$1:$G$1,0))</f>
        <v>M</v>
      </c>
      <c r="K532" s="5">
        <f>INDEX(products!$A$1:$G$49,MATCH('Order-Worksheet'!$D532,products!$A$1:$A$49,0),MATCH('Order-Worksheet'!K$1,products!$A$1:$G$1,0))</f>
        <v>1</v>
      </c>
      <c r="L532" s="7">
        <f>INDEX(products!$A$1:$G$49,MATCH('Order-Worksheet'!$D532,products!$A$1:$A$49,0),MATCH('Order-Worksheet'!L$1,products!$A$1:$G$1,0))</f>
        <v>9.9499999999999993</v>
      </c>
      <c r="M532" s="7">
        <f t="shared" si="24"/>
        <v>59.699999999999996</v>
      </c>
      <c r="N532" t="str">
        <f t="shared" si="25"/>
        <v>Robusta</v>
      </c>
      <c r="O532" t="str">
        <f t="shared" si="26"/>
        <v>Medium</v>
      </c>
      <c r="P532" t="str">
        <f>VLOOKUP(Orders_Table[[#This Row],[Customer ID]],customers!$A$1:$I$1001,9,FALSE)</f>
        <v>No</v>
      </c>
    </row>
    <row r="533" spans="1:16" x14ac:dyDescent="0.25">
      <c r="A533" s="2" t="s">
        <v>3493</v>
      </c>
      <c r="B533" s="4">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INDEX(products!$A$1:$G$49,MATCH('Order-Worksheet'!$D533,products!$A$1:$A$49,0),MATCH('Order-Worksheet'!I$1,products!$A$1:$G$1,0))</f>
        <v>Rob</v>
      </c>
      <c r="J533" t="str">
        <f>INDEX(products!$A$1:$G$49,MATCH('Order-Worksheet'!$D533,products!$A$1:$A$49,0),MATCH('Order-Worksheet'!J$1,products!$A$1:$G$1,0))</f>
        <v>D</v>
      </c>
      <c r="K533" s="5">
        <f>INDEX(products!$A$1:$G$49,MATCH('Order-Worksheet'!$D533,products!$A$1:$A$49,0),MATCH('Order-Worksheet'!K$1,products!$A$1:$G$1,0))</f>
        <v>1</v>
      </c>
      <c r="L533" s="7">
        <f>INDEX(products!$A$1:$G$49,MATCH('Order-Worksheet'!$D533,products!$A$1:$A$49,0),MATCH('Order-Worksheet'!L$1,products!$A$1:$G$1,0))</f>
        <v>8.9499999999999993</v>
      </c>
      <c r="M533" s="7">
        <f t="shared" si="24"/>
        <v>44.75</v>
      </c>
      <c r="N533" t="str">
        <f t="shared" si="25"/>
        <v>Robusta</v>
      </c>
      <c r="O533" t="str">
        <f t="shared" si="26"/>
        <v>Dark</v>
      </c>
      <c r="P533" t="str">
        <f>VLOOKUP(Orders_Table[[#This Row],[Customer ID]],customers!$A$1:$I$1001,9,FALSE)</f>
        <v>No</v>
      </c>
    </row>
    <row r="534" spans="1:16" x14ac:dyDescent="0.25">
      <c r="A534" s="2" t="s">
        <v>3499</v>
      </c>
      <c r="B534" s="4">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INDEX(products!$A$1:$G$49,MATCH('Order-Worksheet'!$D534,products!$A$1:$A$49,0),MATCH('Order-Worksheet'!I$1,products!$A$1:$G$1,0))</f>
        <v>Exc</v>
      </c>
      <c r="J534" t="str">
        <f>INDEX(products!$A$1:$G$49,MATCH('Order-Worksheet'!$D534,products!$A$1:$A$49,0),MATCH('Order-Worksheet'!J$1,products!$A$1:$G$1,0))</f>
        <v>M</v>
      </c>
      <c r="K534" s="5">
        <f>INDEX(products!$A$1:$G$49,MATCH('Order-Worksheet'!$D534,products!$A$1:$A$49,0),MATCH('Order-Worksheet'!K$1,products!$A$1:$G$1,0))</f>
        <v>0.5</v>
      </c>
      <c r="L534" s="7">
        <f>INDEX(products!$A$1:$G$49,MATCH('Order-Worksheet'!$D534,products!$A$1:$A$49,0),MATCH('Order-Worksheet'!L$1,products!$A$1:$G$1,0))</f>
        <v>8.25</v>
      </c>
      <c r="M534" s="7">
        <f t="shared" si="24"/>
        <v>16.5</v>
      </c>
      <c r="N534" t="str">
        <f t="shared" si="25"/>
        <v>Excelsa</v>
      </c>
      <c r="O534" t="str">
        <f t="shared" si="26"/>
        <v>Medium</v>
      </c>
      <c r="P534" t="str">
        <f>VLOOKUP(Orders_Table[[#This Row],[Customer ID]],customers!$A$1:$I$1001,9,FALSE)</f>
        <v>Yes</v>
      </c>
    </row>
    <row r="535" spans="1:16" x14ac:dyDescent="0.25">
      <c r="A535" s="2" t="s">
        <v>3505</v>
      </c>
      <c r="B535" s="4">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INDEX(products!$A$1:$G$49,MATCH('Order-Worksheet'!$D535,products!$A$1:$A$49,0),MATCH('Order-Worksheet'!I$1,products!$A$1:$G$1,0))</f>
        <v>Rob</v>
      </c>
      <c r="J535" t="str">
        <f>INDEX(products!$A$1:$G$49,MATCH('Order-Worksheet'!$D535,products!$A$1:$A$49,0),MATCH('Order-Worksheet'!J$1,products!$A$1:$G$1,0))</f>
        <v>D</v>
      </c>
      <c r="K535" s="5">
        <f>INDEX(products!$A$1:$G$49,MATCH('Order-Worksheet'!$D535,products!$A$1:$A$49,0),MATCH('Order-Worksheet'!K$1,products!$A$1:$G$1,0))</f>
        <v>0.5</v>
      </c>
      <c r="L535" s="7">
        <f>INDEX(products!$A$1:$G$49,MATCH('Order-Worksheet'!$D535,products!$A$1:$A$49,0),MATCH('Order-Worksheet'!L$1,products!$A$1:$G$1,0))</f>
        <v>5.3699999999999992</v>
      </c>
      <c r="M535" s="7">
        <f t="shared" si="24"/>
        <v>21.479999999999997</v>
      </c>
      <c r="N535" t="str">
        <f t="shared" si="25"/>
        <v>Robusta</v>
      </c>
      <c r="O535" t="str">
        <f t="shared" si="26"/>
        <v>Dark</v>
      </c>
      <c r="P535" t="str">
        <f>VLOOKUP(Orders_Table[[#This Row],[Customer ID]],customers!$A$1:$I$1001,9,FALSE)</f>
        <v>No</v>
      </c>
    </row>
    <row r="536" spans="1:16" x14ac:dyDescent="0.25">
      <c r="A536" s="2" t="s">
        <v>3510</v>
      </c>
      <c r="B536" s="4">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INDEX(products!$A$1:$G$49,MATCH('Order-Worksheet'!$D536,products!$A$1:$A$49,0),MATCH('Order-Worksheet'!I$1,products!$A$1:$G$1,0))</f>
        <v>Rob</v>
      </c>
      <c r="J536" t="str">
        <f>INDEX(products!$A$1:$G$49,MATCH('Order-Worksheet'!$D536,products!$A$1:$A$49,0),MATCH('Order-Worksheet'!J$1,products!$A$1:$G$1,0))</f>
        <v>M</v>
      </c>
      <c r="K536" s="5">
        <f>INDEX(products!$A$1:$G$49,MATCH('Order-Worksheet'!$D536,products!$A$1:$A$49,0),MATCH('Order-Worksheet'!K$1,products!$A$1:$G$1,0))</f>
        <v>2.5</v>
      </c>
      <c r="L536" s="7">
        <f>INDEX(products!$A$1:$G$49,MATCH('Order-Worksheet'!$D536,products!$A$1:$A$49,0),MATCH('Order-Worksheet'!L$1,products!$A$1:$G$1,0))</f>
        <v>22.884999999999998</v>
      </c>
      <c r="M536" s="7">
        <f t="shared" si="24"/>
        <v>45.769999999999996</v>
      </c>
      <c r="N536" t="str">
        <f t="shared" si="25"/>
        <v>Robusta</v>
      </c>
      <c r="O536" t="str">
        <f t="shared" si="26"/>
        <v>Medium</v>
      </c>
      <c r="P536" t="str">
        <f>VLOOKUP(Orders_Table[[#This Row],[Customer ID]],customers!$A$1:$I$1001,9,FALSE)</f>
        <v>Yes</v>
      </c>
    </row>
    <row r="537" spans="1:16" x14ac:dyDescent="0.25">
      <c r="A537" s="2" t="s">
        <v>3516</v>
      </c>
      <c r="B537" s="4">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INDEX(products!$A$1:$G$49,MATCH('Order-Worksheet'!$D537,products!$A$1:$A$49,0),MATCH('Order-Worksheet'!I$1,products!$A$1:$G$1,0))</f>
        <v>Lib</v>
      </c>
      <c r="J537" t="str">
        <f>INDEX(products!$A$1:$G$49,MATCH('Order-Worksheet'!$D537,products!$A$1:$A$49,0),MATCH('Order-Worksheet'!J$1,products!$A$1:$G$1,0))</f>
        <v>L</v>
      </c>
      <c r="K537" s="5">
        <f>INDEX(products!$A$1:$G$49,MATCH('Order-Worksheet'!$D537,products!$A$1:$A$49,0),MATCH('Order-Worksheet'!K$1,products!$A$1:$G$1,0))</f>
        <v>0.2</v>
      </c>
      <c r="L537" s="7">
        <f>INDEX(products!$A$1:$G$49,MATCH('Order-Worksheet'!$D537,products!$A$1:$A$49,0),MATCH('Order-Worksheet'!L$1,products!$A$1:$G$1,0))</f>
        <v>4.7549999999999999</v>
      </c>
      <c r="M537" s="7">
        <f t="shared" si="24"/>
        <v>9.51</v>
      </c>
      <c r="N537" t="str">
        <f t="shared" si="25"/>
        <v>Liberica</v>
      </c>
      <c r="O537" t="str">
        <f t="shared" si="26"/>
        <v>Light</v>
      </c>
      <c r="P537" t="str">
        <f>VLOOKUP(Orders_Table[[#This Row],[Customer ID]],customers!$A$1:$I$1001,9,FALSE)</f>
        <v>No</v>
      </c>
    </row>
    <row r="538" spans="1:16" x14ac:dyDescent="0.25">
      <c r="A538" s="2" t="s">
        <v>3521</v>
      </c>
      <c r="B538" s="4">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INDEX(products!$A$1:$G$49,MATCH('Order-Worksheet'!$D538,products!$A$1:$A$49,0),MATCH('Order-Worksheet'!I$1,products!$A$1:$G$1,0))</f>
        <v>Rob</v>
      </c>
      <c r="J538" t="str">
        <f>INDEX(products!$A$1:$G$49,MATCH('Order-Worksheet'!$D538,products!$A$1:$A$49,0),MATCH('Order-Worksheet'!J$1,products!$A$1:$G$1,0))</f>
        <v>D</v>
      </c>
      <c r="K538" s="5">
        <f>INDEX(products!$A$1:$G$49,MATCH('Order-Worksheet'!$D538,products!$A$1:$A$49,0),MATCH('Order-Worksheet'!K$1,products!$A$1:$G$1,0))</f>
        <v>0.2</v>
      </c>
      <c r="L538" s="7">
        <f>INDEX(products!$A$1:$G$49,MATCH('Order-Worksheet'!$D538,products!$A$1:$A$49,0),MATCH('Order-Worksheet'!L$1,products!$A$1:$G$1,0))</f>
        <v>2.6849999999999996</v>
      </c>
      <c r="M538" s="7">
        <f t="shared" si="24"/>
        <v>8.0549999999999997</v>
      </c>
      <c r="N538" t="str">
        <f t="shared" si="25"/>
        <v>Robusta</v>
      </c>
      <c r="O538" t="str">
        <f t="shared" si="26"/>
        <v>Dark</v>
      </c>
      <c r="P538" t="str">
        <f>VLOOKUP(Orders_Table[[#This Row],[Customer ID]],customers!$A$1:$I$1001,9,FALSE)</f>
        <v>Yes</v>
      </c>
    </row>
    <row r="539" spans="1:16" x14ac:dyDescent="0.25">
      <c r="A539" s="2" t="s">
        <v>3527</v>
      </c>
      <c r="B539" s="4">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INDEX(products!$A$1:$G$49,MATCH('Order-Worksheet'!$D539,products!$A$1:$A$49,0),MATCH('Order-Worksheet'!I$1,products!$A$1:$G$1,0))</f>
        <v>Exc</v>
      </c>
      <c r="J539" t="str">
        <f>INDEX(products!$A$1:$G$49,MATCH('Order-Worksheet'!$D539,products!$A$1:$A$49,0),MATCH('Order-Worksheet'!J$1,products!$A$1:$G$1,0))</f>
        <v>D</v>
      </c>
      <c r="K539" s="5">
        <f>INDEX(products!$A$1:$G$49,MATCH('Order-Worksheet'!$D539,products!$A$1:$A$49,0),MATCH('Order-Worksheet'!K$1,products!$A$1:$G$1,0))</f>
        <v>2.5</v>
      </c>
      <c r="L539" s="7">
        <f>INDEX(products!$A$1:$G$49,MATCH('Order-Worksheet'!$D539,products!$A$1:$A$49,0),MATCH('Order-Worksheet'!L$1,products!$A$1:$G$1,0))</f>
        <v>27.945</v>
      </c>
      <c r="M539" s="7">
        <f t="shared" si="24"/>
        <v>111.78</v>
      </c>
      <c r="N539" t="str">
        <f t="shared" si="25"/>
        <v>Excelsa</v>
      </c>
      <c r="O539" t="str">
        <f t="shared" si="26"/>
        <v>Dark</v>
      </c>
      <c r="P539" t="str">
        <f>VLOOKUP(Orders_Table[[#This Row],[Customer ID]],customers!$A$1:$I$1001,9,FALSE)</f>
        <v>Yes</v>
      </c>
    </row>
    <row r="540" spans="1:16" x14ac:dyDescent="0.25">
      <c r="A540" s="2" t="s">
        <v>3532</v>
      </c>
      <c r="B540" s="4">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INDEX(products!$A$1:$G$49,MATCH('Order-Worksheet'!$D540,products!$A$1:$A$49,0),MATCH('Order-Worksheet'!I$1,products!$A$1:$G$1,0))</f>
        <v>Rob</v>
      </c>
      <c r="J540" t="str">
        <f>INDEX(products!$A$1:$G$49,MATCH('Order-Worksheet'!$D540,products!$A$1:$A$49,0),MATCH('Order-Worksheet'!J$1,products!$A$1:$G$1,0))</f>
        <v>D</v>
      </c>
      <c r="K540" s="5">
        <f>INDEX(products!$A$1:$G$49,MATCH('Order-Worksheet'!$D540,products!$A$1:$A$49,0),MATCH('Order-Worksheet'!K$1,products!$A$1:$G$1,0))</f>
        <v>0.2</v>
      </c>
      <c r="L540" s="7">
        <f>INDEX(products!$A$1:$G$49,MATCH('Order-Worksheet'!$D540,products!$A$1:$A$49,0),MATCH('Order-Worksheet'!L$1,products!$A$1:$G$1,0))</f>
        <v>2.6849999999999996</v>
      </c>
      <c r="M540" s="7">
        <f t="shared" si="24"/>
        <v>10.739999999999998</v>
      </c>
      <c r="N540" t="str">
        <f t="shared" si="25"/>
        <v>Robusta</v>
      </c>
      <c r="O540" t="str">
        <f t="shared" si="26"/>
        <v>Dark</v>
      </c>
      <c r="P540" t="str">
        <f>VLOOKUP(Orders_Table[[#This Row],[Customer ID]],customers!$A$1:$I$1001,9,FALSE)</f>
        <v>Yes</v>
      </c>
    </row>
    <row r="541" spans="1:16" x14ac:dyDescent="0.25">
      <c r="A541" s="2" t="s">
        <v>3537</v>
      </c>
      <c r="B541" s="4">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INDEX(products!$A$1:$G$49,MATCH('Order-Worksheet'!$D541,products!$A$1:$A$49,0),MATCH('Order-Worksheet'!I$1,products!$A$1:$G$1,0))</f>
        <v>Rob</v>
      </c>
      <c r="J541" t="str">
        <f>INDEX(products!$A$1:$G$49,MATCH('Order-Worksheet'!$D541,products!$A$1:$A$49,0),MATCH('Order-Worksheet'!J$1,products!$A$1:$G$1,0))</f>
        <v>D</v>
      </c>
      <c r="K541" s="5">
        <f>INDEX(products!$A$1:$G$49,MATCH('Order-Worksheet'!$D541,products!$A$1:$A$49,0),MATCH('Order-Worksheet'!K$1,products!$A$1:$G$1,0))</f>
        <v>0.5</v>
      </c>
      <c r="L541" s="7">
        <f>INDEX(products!$A$1:$G$49,MATCH('Order-Worksheet'!$D541,products!$A$1:$A$49,0),MATCH('Order-Worksheet'!L$1,products!$A$1:$G$1,0))</f>
        <v>5.3699999999999992</v>
      </c>
      <c r="M541" s="7">
        <f t="shared" si="24"/>
        <v>26.849999999999994</v>
      </c>
      <c r="N541" t="str">
        <f t="shared" si="25"/>
        <v>Robusta</v>
      </c>
      <c r="O541" t="str">
        <f t="shared" si="26"/>
        <v>Dark</v>
      </c>
      <c r="P541" t="str">
        <f>VLOOKUP(Orders_Table[[#This Row],[Customer ID]],customers!$A$1:$I$1001,9,FALSE)</f>
        <v>No</v>
      </c>
    </row>
    <row r="542" spans="1:16" x14ac:dyDescent="0.25">
      <c r="A542" s="2" t="s">
        <v>3542</v>
      </c>
      <c r="B542" s="4">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INDEX(products!$A$1:$G$49,MATCH('Order-Worksheet'!$D542,products!$A$1:$A$49,0),MATCH('Order-Worksheet'!I$1,products!$A$1:$G$1,0))</f>
        <v>Lib</v>
      </c>
      <c r="J542" t="str">
        <f>INDEX(products!$A$1:$G$49,MATCH('Order-Worksheet'!$D542,products!$A$1:$A$49,0),MATCH('Order-Worksheet'!J$1,products!$A$1:$G$1,0))</f>
        <v>L</v>
      </c>
      <c r="K542" s="5">
        <f>INDEX(products!$A$1:$G$49,MATCH('Order-Worksheet'!$D542,products!$A$1:$A$49,0),MATCH('Order-Worksheet'!K$1,products!$A$1:$G$1,0))</f>
        <v>1</v>
      </c>
      <c r="L542" s="7">
        <f>INDEX(products!$A$1:$G$49,MATCH('Order-Worksheet'!$D542,products!$A$1:$A$49,0),MATCH('Order-Worksheet'!L$1,products!$A$1:$G$1,0))</f>
        <v>15.85</v>
      </c>
      <c r="M542" s="7">
        <f t="shared" si="24"/>
        <v>63.4</v>
      </c>
      <c r="N542" t="str">
        <f t="shared" si="25"/>
        <v>Liberica</v>
      </c>
      <c r="O542" t="str">
        <f t="shared" si="26"/>
        <v>Light</v>
      </c>
      <c r="P542" t="str">
        <f>VLOOKUP(Orders_Table[[#This Row],[Customer ID]],customers!$A$1:$I$1001,9,FALSE)</f>
        <v>Yes</v>
      </c>
    </row>
    <row r="543" spans="1:16" x14ac:dyDescent="0.25">
      <c r="A543" s="2" t="s">
        <v>3548</v>
      </c>
      <c r="B543" s="4">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INDEX(products!$A$1:$G$49,MATCH('Order-Worksheet'!$D543,products!$A$1:$A$49,0),MATCH('Order-Worksheet'!I$1,products!$A$1:$G$1,0))</f>
        <v>Ara</v>
      </c>
      <c r="J543" t="str">
        <f>INDEX(products!$A$1:$G$49,MATCH('Order-Worksheet'!$D543,products!$A$1:$A$49,0),MATCH('Order-Worksheet'!J$1,products!$A$1:$G$1,0))</f>
        <v>D</v>
      </c>
      <c r="K543" s="5">
        <f>INDEX(products!$A$1:$G$49,MATCH('Order-Worksheet'!$D543,products!$A$1:$A$49,0),MATCH('Order-Worksheet'!K$1,products!$A$1:$G$1,0))</f>
        <v>2.5</v>
      </c>
      <c r="L543" s="7">
        <f>INDEX(products!$A$1:$G$49,MATCH('Order-Worksheet'!$D543,products!$A$1:$A$49,0),MATCH('Order-Worksheet'!L$1,products!$A$1:$G$1,0))</f>
        <v>22.884999999999998</v>
      </c>
      <c r="M543" s="7">
        <f t="shared" si="24"/>
        <v>22.884999999999998</v>
      </c>
      <c r="N543" t="str">
        <f t="shared" si="25"/>
        <v>Arabica</v>
      </c>
      <c r="O543" t="str">
        <f t="shared" si="26"/>
        <v>Dark</v>
      </c>
      <c r="P543" t="str">
        <f>VLOOKUP(Orders_Table[[#This Row],[Customer ID]],customers!$A$1:$I$1001,9,FALSE)</f>
        <v>Yes</v>
      </c>
    </row>
    <row r="544" spans="1:16" x14ac:dyDescent="0.25">
      <c r="A544" s="2" t="s">
        <v>3553</v>
      </c>
      <c r="B544" s="4">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INDEX(products!$A$1:$G$49,MATCH('Order-Worksheet'!$D544,products!$A$1:$A$49,0),MATCH('Order-Worksheet'!I$1,products!$A$1:$G$1,0))</f>
        <v>Ara</v>
      </c>
      <c r="J544" t="str">
        <f>INDEX(products!$A$1:$G$49,MATCH('Order-Worksheet'!$D544,products!$A$1:$A$49,0),MATCH('Order-Worksheet'!J$1,products!$A$1:$G$1,0))</f>
        <v>M</v>
      </c>
      <c r="K544" s="5">
        <f>INDEX(products!$A$1:$G$49,MATCH('Order-Worksheet'!$D544,products!$A$1:$A$49,0),MATCH('Order-Worksheet'!K$1,products!$A$1:$G$1,0))</f>
        <v>2.5</v>
      </c>
      <c r="L544" s="7">
        <f>INDEX(products!$A$1:$G$49,MATCH('Order-Worksheet'!$D544,products!$A$1:$A$49,0),MATCH('Order-Worksheet'!L$1,products!$A$1:$G$1,0))</f>
        <v>25.874999999999996</v>
      </c>
      <c r="M544" s="7">
        <f t="shared" si="24"/>
        <v>103.49999999999999</v>
      </c>
      <c r="N544" t="str">
        <f t="shared" si="25"/>
        <v>Arabica</v>
      </c>
      <c r="O544" t="str">
        <f t="shared" si="26"/>
        <v>Medium</v>
      </c>
      <c r="P544" t="str">
        <f>VLOOKUP(Orders_Table[[#This Row],[Customer ID]],customers!$A$1:$I$1001,9,FALSE)</f>
        <v>No</v>
      </c>
    </row>
    <row r="545" spans="1:16" x14ac:dyDescent="0.25">
      <c r="A545" s="2" t="s">
        <v>3559</v>
      </c>
      <c r="B545" s="4">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INDEX(products!$A$1:$G$49,MATCH('Order-Worksheet'!$D545,products!$A$1:$A$49,0),MATCH('Order-Worksheet'!I$1,products!$A$1:$G$1,0))</f>
        <v>Rob</v>
      </c>
      <c r="J545" t="str">
        <f>INDEX(products!$A$1:$G$49,MATCH('Order-Worksheet'!$D545,products!$A$1:$A$49,0),MATCH('Order-Worksheet'!J$1,products!$A$1:$G$1,0))</f>
        <v>L</v>
      </c>
      <c r="K545" s="5">
        <f>INDEX(products!$A$1:$G$49,MATCH('Order-Worksheet'!$D545,products!$A$1:$A$49,0),MATCH('Order-Worksheet'!K$1,products!$A$1:$G$1,0))</f>
        <v>2.5</v>
      </c>
      <c r="L545" s="7">
        <f>INDEX(products!$A$1:$G$49,MATCH('Order-Worksheet'!$D545,products!$A$1:$A$49,0),MATCH('Order-Worksheet'!L$1,products!$A$1:$G$1,0))</f>
        <v>27.484999999999996</v>
      </c>
      <c r="M545" s="7">
        <f t="shared" si="24"/>
        <v>54.969999999999992</v>
      </c>
      <c r="N545" t="str">
        <f t="shared" si="25"/>
        <v>Robusta</v>
      </c>
      <c r="O545" t="str">
        <f t="shared" si="26"/>
        <v>Light</v>
      </c>
      <c r="P545" t="str">
        <f>VLOOKUP(Orders_Table[[#This Row],[Customer ID]],customers!$A$1:$I$1001,9,FALSE)</f>
        <v>No</v>
      </c>
    </row>
    <row r="546" spans="1:16" x14ac:dyDescent="0.25">
      <c r="A546" s="2" t="s">
        <v>3565</v>
      </c>
      <c r="B546" s="4">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INDEX(products!$A$1:$G$49,MATCH('Order-Worksheet'!$D546,products!$A$1:$A$49,0),MATCH('Order-Worksheet'!I$1,products!$A$1:$G$1,0))</f>
        <v>Ara</v>
      </c>
      <c r="J546" t="str">
        <f>INDEX(products!$A$1:$G$49,MATCH('Order-Worksheet'!$D546,products!$A$1:$A$49,0),MATCH('Order-Worksheet'!J$1,products!$A$1:$G$1,0))</f>
        <v>L</v>
      </c>
      <c r="K546" s="5">
        <f>INDEX(products!$A$1:$G$49,MATCH('Order-Worksheet'!$D546,products!$A$1:$A$49,0),MATCH('Order-Worksheet'!K$1,products!$A$1:$G$1,0))</f>
        <v>0.5</v>
      </c>
      <c r="L546" s="7">
        <f>INDEX(products!$A$1:$G$49,MATCH('Order-Worksheet'!$D546,products!$A$1:$A$49,0),MATCH('Order-Worksheet'!L$1,products!$A$1:$G$1,0))</f>
        <v>7.77</v>
      </c>
      <c r="M546" s="7">
        <f t="shared" si="24"/>
        <v>15.54</v>
      </c>
      <c r="N546" t="str">
        <f t="shared" si="25"/>
        <v>Arabica</v>
      </c>
      <c r="O546" t="str">
        <f t="shared" si="26"/>
        <v>Light</v>
      </c>
      <c r="P546" t="str">
        <f>VLOOKUP(Orders_Table[[#This Row],[Customer ID]],customers!$A$1:$I$1001,9,FALSE)</f>
        <v>No</v>
      </c>
    </row>
    <row r="547" spans="1:16" x14ac:dyDescent="0.25">
      <c r="A547" s="2" t="s">
        <v>3571</v>
      </c>
      <c r="B547" s="4">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INDEX(products!$A$1:$G$49,MATCH('Order-Worksheet'!$D547,products!$A$1:$A$49,0),MATCH('Order-Worksheet'!I$1,products!$A$1:$G$1,0))</f>
        <v>Lib</v>
      </c>
      <c r="J547" t="str">
        <f>INDEX(products!$A$1:$G$49,MATCH('Order-Worksheet'!$D547,products!$A$1:$A$49,0),MATCH('Order-Worksheet'!J$1,products!$A$1:$G$1,0))</f>
        <v>D</v>
      </c>
      <c r="K547" s="5">
        <f>INDEX(products!$A$1:$G$49,MATCH('Order-Worksheet'!$D547,products!$A$1:$A$49,0),MATCH('Order-Worksheet'!K$1,products!$A$1:$G$1,0))</f>
        <v>0.2</v>
      </c>
      <c r="L547" s="7">
        <f>INDEX(products!$A$1:$G$49,MATCH('Order-Worksheet'!$D547,products!$A$1:$A$49,0),MATCH('Order-Worksheet'!L$1,products!$A$1:$G$1,0))</f>
        <v>3.8849999999999998</v>
      </c>
      <c r="M547" s="7">
        <f t="shared" si="24"/>
        <v>15.54</v>
      </c>
      <c r="N547" t="str">
        <f t="shared" si="25"/>
        <v>Liberica</v>
      </c>
      <c r="O547" t="str">
        <f t="shared" si="26"/>
        <v>Dark</v>
      </c>
      <c r="P547" t="str">
        <f>VLOOKUP(Orders_Table[[#This Row],[Customer ID]],customers!$A$1:$I$1001,9,FALSE)</f>
        <v>No</v>
      </c>
    </row>
    <row r="548" spans="1:16" x14ac:dyDescent="0.25">
      <c r="A548" s="2" t="s">
        <v>3577</v>
      </c>
      <c r="B548" s="4">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INDEX(products!$A$1:$G$49,MATCH('Order-Worksheet'!$D548,products!$A$1:$A$49,0),MATCH('Order-Worksheet'!I$1,products!$A$1:$G$1,0))</f>
        <v>Exc</v>
      </c>
      <c r="J548" t="str">
        <f>INDEX(products!$A$1:$G$49,MATCH('Order-Worksheet'!$D548,products!$A$1:$A$49,0),MATCH('Order-Worksheet'!J$1,products!$A$1:$G$1,0))</f>
        <v>D</v>
      </c>
      <c r="K548" s="5">
        <f>INDEX(products!$A$1:$G$49,MATCH('Order-Worksheet'!$D548,products!$A$1:$A$49,0),MATCH('Order-Worksheet'!K$1,products!$A$1:$G$1,0))</f>
        <v>2.5</v>
      </c>
      <c r="L548" s="7">
        <f>INDEX(products!$A$1:$G$49,MATCH('Order-Worksheet'!$D548,products!$A$1:$A$49,0),MATCH('Order-Worksheet'!L$1,products!$A$1:$G$1,0))</f>
        <v>27.945</v>
      </c>
      <c r="M548" s="7">
        <f t="shared" si="24"/>
        <v>83.835000000000008</v>
      </c>
      <c r="N548" t="str">
        <f t="shared" si="25"/>
        <v>Excelsa</v>
      </c>
      <c r="O548" t="str">
        <f t="shared" si="26"/>
        <v>Dark</v>
      </c>
      <c r="P548" t="str">
        <f>VLOOKUP(Orders_Table[[#This Row],[Customer ID]],customers!$A$1:$I$1001,9,FALSE)</f>
        <v>No</v>
      </c>
    </row>
    <row r="549" spans="1:16" x14ac:dyDescent="0.25">
      <c r="A549" s="2" t="s">
        <v>3582</v>
      </c>
      <c r="B549" s="4">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INDEX(products!$A$1:$G$49,MATCH('Order-Worksheet'!$D549,products!$A$1:$A$49,0),MATCH('Order-Worksheet'!I$1,products!$A$1:$G$1,0))</f>
        <v>Rob</v>
      </c>
      <c r="J549" t="str">
        <f>INDEX(products!$A$1:$G$49,MATCH('Order-Worksheet'!$D549,products!$A$1:$A$49,0),MATCH('Order-Worksheet'!J$1,products!$A$1:$G$1,0))</f>
        <v>L</v>
      </c>
      <c r="K549" s="5">
        <f>INDEX(products!$A$1:$G$49,MATCH('Order-Worksheet'!$D549,products!$A$1:$A$49,0),MATCH('Order-Worksheet'!K$1,products!$A$1:$G$1,0))</f>
        <v>0.2</v>
      </c>
      <c r="L549" s="7">
        <f>INDEX(products!$A$1:$G$49,MATCH('Order-Worksheet'!$D549,products!$A$1:$A$49,0),MATCH('Order-Worksheet'!L$1,products!$A$1:$G$1,0))</f>
        <v>3.5849999999999995</v>
      </c>
      <c r="M549" s="7">
        <f t="shared" si="24"/>
        <v>10.754999999999999</v>
      </c>
      <c r="N549" t="str">
        <f t="shared" si="25"/>
        <v>Robusta</v>
      </c>
      <c r="O549" t="str">
        <f t="shared" si="26"/>
        <v>Light</v>
      </c>
      <c r="P549" t="str">
        <f>VLOOKUP(Orders_Table[[#This Row],[Customer ID]],customers!$A$1:$I$1001,9,FALSE)</f>
        <v>Yes</v>
      </c>
    </row>
    <row r="550" spans="1:16" x14ac:dyDescent="0.25">
      <c r="A550" s="2" t="s">
        <v>3587</v>
      </c>
      <c r="B550" s="4">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INDEX(products!$A$1:$G$49,MATCH('Order-Worksheet'!$D550,products!$A$1:$A$49,0),MATCH('Order-Worksheet'!I$1,products!$A$1:$G$1,0))</f>
        <v>Exc</v>
      </c>
      <c r="J550" t="str">
        <f>INDEX(products!$A$1:$G$49,MATCH('Order-Worksheet'!$D550,products!$A$1:$A$49,0),MATCH('Order-Worksheet'!J$1,products!$A$1:$G$1,0))</f>
        <v>L</v>
      </c>
      <c r="K550" s="5">
        <f>INDEX(products!$A$1:$G$49,MATCH('Order-Worksheet'!$D550,products!$A$1:$A$49,0),MATCH('Order-Worksheet'!K$1,products!$A$1:$G$1,0))</f>
        <v>0.2</v>
      </c>
      <c r="L550" s="7">
        <f>INDEX(products!$A$1:$G$49,MATCH('Order-Worksheet'!$D550,products!$A$1:$A$49,0),MATCH('Order-Worksheet'!L$1,products!$A$1:$G$1,0))</f>
        <v>4.4550000000000001</v>
      </c>
      <c r="M550" s="7">
        <f t="shared" si="24"/>
        <v>13.365</v>
      </c>
      <c r="N550" t="str">
        <f t="shared" si="25"/>
        <v>Excelsa</v>
      </c>
      <c r="O550" t="str">
        <f t="shared" si="26"/>
        <v>Light</v>
      </c>
      <c r="P550" t="str">
        <f>VLOOKUP(Orders_Table[[#This Row],[Customer ID]],customers!$A$1:$I$1001,9,FALSE)</f>
        <v>Yes</v>
      </c>
    </row>
    <row r="551" spans="1:16" x14ac:dyDescent="0.25">
      <c r="A551" s="2" t="s">
        <v>3593</v>
      </c>
      <c r="B551" s="4">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INDEX(products!$A$1:$G$49,MATCH('Order-Worksheet'!$D551,products!$A$1:$A$49,0),MATCH('Order-Worksheet'!I$1,products!$A$1:$G$1,0))</f>
        <v>Exc</v>
      </c>
      <c r="J551" t="str">
        <f>INDEX(products!$A$1:$G$49,MATCH('Order-Worksheet'!$D551,products!$A$1:$A$49,0),MATCH('Order-Worksheet'!J$1,products!$A$1:$G$1,0))</f>
        <v>L</v>
      </c>
      <c r="K551" s="5">
        <f>INDEX(products!$A$1:$G$49,MATCH('Order-Worksheet'!$D551,products!$A$1:$A$49,0),MATCH('Order-Worksheet'!K$1,products!$A$1:$G$1,0))</f>
        <v>0.2</v>
      </c>
      <c r="L551" s="7">
        <f>INDEX(products!$A$1:$G$49,MATCH('Order-Worksheet'!$D551,products!$A$1:$A$49,0),MATCH('Order-Worksheet'!L$1,products!$A$1:$G$1,0))</f>
        <v>4.4550000000000001</v>
      </c>
      <c r="M551" s="7">
        <f t="shared" si="24"/>
        <v>17.82</v>
      </c>
      <c r="N551" t="str">
        <f t="shared" si="25"/>
        <v>Excelsa</v>
      </c>
      <c r="O551" t="str">
        <f t="shared" si="26"/>
        <v>Light</v>
      </c>
      <c r="P551" t="str">
        <f>VLOOKUP(Orders_Table[[#This Row],[Customer ID]],customers!$A$1:$I$1001,9,FALSE)</f>
        <v>Yes</v>
      </c>
    </row>
    <row r="552" spans="1:16" x14ac:dyDescent="0.25">
      <c r="A552" s="2" t="s">
        <v>3599</v>
      </c>
      <c r="B552" s="4">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INDEX(products!$A$1:$G$49,MATCH('Order-Worksheet'!$D552,products!$A$1:$A$49,0),MATCH('Order-Worksheet'!I$1,products!$A$1:$G$1,0))</f>
        <v>Lib</v>
      </c>
      <c r="J552" t="str">
        <f>INDEX(products!$A$1:$G$49,MATCH('Order-Worksheet'!$D552,products!$A$1:$A$49,0),MATCH('Order-Worksheet'!J$1,products!$A$1:$G$1,0))</f>
        <v>D</v>
      </c>
      <c r="K552" s="5">
        <f>INDEX(products!$A$1:$G$49,MATCH('Order-Worksheet'!$D552,products!$A$1:$A$49,0),MATCH('Order-Worksheet'!K$1,products!$A$1:$G$1,0))</f>
        <v>0.2</v>
      </c>
      <c r="L552" s="7">
        <f>INDEX(products!$A$1:$G$49,MATCH('Order-Worksheet'!$D552,products!$A$1:$A$49,0),MATCH('Order-Worksheet'!L$1,products!$A$1:$G$1,0))</f>
        <v>3.8849999999999998</v>
      </c>
      <c r="M552" s="7">
        <f t="shared" si="24"/>
        <v>23.31</v>
      </c>
      <c r="N552" t="str">
        <f t="shared" si="25"/>
        <v>Liberica</v>
      </c>
      <c r="O552" t="str">
        <f t="shared" si="26"/>
        <v>Dark</v>
      </c>
      <c r="P552" t="str">
        <f>VLOOKUP(Orders_Table[[#This Row],[Customer ID]],customers!$A$1:$I$1001,9,FALSE)</f>
        <v>Yes</v>
      </c>
    </row>
    <row r="553" spans="1:16" x14ac:dyDescent="0.25">
      <c r="A553" s="2" t="s">
        <v>3605</v>
      </c>
      <c r="B553" s="4">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INDEX(products!$A$1:$G$49,MATCH('Order-Worksheet'!$D553,products!$A$1:$A$49,0),MATCH('Order-Worksheet'!I$1,products!$A$1:$G$1,0))</f>
        <v>Exc</v>
      </c>
      <c r="J553" t="str">
        <f>INDEX(products!$A$1:$G$49,MATCH('Order-Worksheet'!$D553,products!$A$1:$A$49,0),MATCH('Order-Worksheet'!J$1,products!$A$1:$G$1,0))</f>
        <v>D</v>
      </c>
      <c r="K553" s="5">
        <f>INDEX(products!$A$1:$G$49,MATCH('Order-Worksheet'!$D553,products!$A$1:$A$49,0),MATCH('Order-Worksheet'!K$1,products!$A$1:$G$1,0))</f>
        <v>0.2</v>
      </c>
      <c r="L553" s="7">
        <f>INDEX(products!$A$1:$G$49,MATCH('Order-Worksheet'!$D553,products!$A$1:$A$49,0),MATCH('Order-Worksheet'!L$1,products!$A$1:$G$1,0))</f>
        <v>3.645</v>
      </c>
      <c r="M553" s="7">
        <f t="shared" si="24"/>
        <v>7.29</v>
      </c>
      <c r="N553" t="str">
        <f t="shared" si="25"/>
        <v>Excelsa</v>
      </c>
      <c r="O553" t="str">
        <f t="shared" si="26"/>
        <v>Dark</v>
      </c>
      <c r="P553" t="str">
        <f>VLOOKUP(Orders_Table[[#This Row],[Customer ID]],customers!$A$1:$I$1001,9,FALSE)</f>
        <v>No</v>
      </c>
    </row>
    <row r="554" spans="1:16" x14ac:dyDescent="0.25">
      <c r="A554" s="2" t="s">
        <v>3611</v>
      </c>
      <c r="B554" s="4">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INDEX(products!$A$1:$G$49,MATCH('Order-Worksheet'!$D554,products!$A$1:$A$49,0),MATCH('Order-Worksheet'!I$1,products!$A$1:$G$1,0))</f>
        <v>Exc</v>
      </c>
      <c r="J554" t="str">
        <f>INDEX(products!$A$1:$G$49,MATCH('Order-Worksheet'!$D554,products!$A$1:$A$49,0),MATCH('Order-Worksheet'!J$1,products!$A$1:$G$1,0))</f>
        <v>L</v>
      </c>
      <c r="K554" s="5">
        <f>INDEX(products!$A$1:$G$49,MATCH('Order-Worksheet'!$D554,products!$A$1:$A$49,0),MATCH('Order-Worksheet'!K$1,products!$A$1:$G$1,0))</f>
        <v>0.2</v>
      </c>
      <c r="L554" s="7">
        <f>INDEX(products!$A$1:$G$49,MATCH('Order-Worksheet'!$D554,products!$A$1:$A$49,0),MATCH('Order-Worksheet'!L$1,products!$A$1:$G$1,0))</f>
        <v>4.4550000000000001</v>
      </c>
      <c r="M554" s="7">
        <f t="shared" si="24"/>
        <v>17.82</v>
      </c>
      <c r="N554" t="str">
        <f t="shared" si="25"/>
        <v>Excelsa</v>
      </c>
      <c r="O554" t="str">
        <f t="shared" si="26"/>
        <v>Light</v>
      </c>
      <c r="P554" t="str">
        <f>VLOOKUP(Orders_Table[[#This Row],[Customer ID]],customers!$A$1:$I$1001,9,FALSE)</f>
        <v>Yes</v>
      </c>
    </row>
    <row r="555" spans="1:16" x14ac:dyDescent="0.25">
      <c r="A555" s="2" t="s">
        <v>3617</v>
      </c>
      <c r="B555" s="4">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INDEX(products!$A$1:$G$49,MATCH('Order-Worksheet'!$D555,products!$A$1:$A$49,0),MATCH('Order-Worksheet'!I$1,products!$A$1:$G$1,0))</f>
        <v>Exc</v>
      </c>
      <c r="J555" t="str">
        <f>INDEX(products!$A$1:$G$49,MATCH('Order-Worksheet'!$D555,products!$A$1:$A$49,0),MATCH('Order-Worksheet'!J$1,products!$A$1:$G$1,0))</f>
        <v>M</v>
      </c>
      <c r="K555" s="5">
        <f>INDEX(products!$A$1:$G$49,MATCH('Order-Worksheet'!$D555,products!$A$1:$A$49,0),MATCH('Order-Worksheet'!K$1,products!$A$1:$G$1,0))</f>
        <v>1</v>
      </c>
      <c r="L555" s="7">
        <f>INDEX(products!$A$1:$G$49,MATCH('Order-Worksheet'!$D555,products!$A$1:$A$49,0),MATCH('Order-Worksheet'!L$1,products!$A$1:$G$1,0))</f>
        <v>13.75</v>
      </c>
      <c r="M555" s="7">
        <f t="shared" si="24"/>
        <v>68.75</v>
      </c>
      <c r="N555" t="str">
        <f t="shared" si="25"/>
        <v>Excelsa</v>
      </c>
      <c r="O555" t="str">
        <f t="shared" si="26"/>
        <v>Medium</v>
      </c>
      <c r="P555" t="str">
        <f>VLOOKUP(Orders_Table[[#This Row],[Customer ID]],customers!$A$1:$I$1001,9,FALSE)</f>
        <v>No</v>
      </c>
    </row>
    <row r="556" spans="1:16" x14ac:dyDescent="0.25">
      <c r="A556" s="2" t="s">
        <v>3622</v>
      </c>
      <c r="B556" s="4">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INDEX(products!$A$1:$G$49,MATCH('Order-Worksheet'!$D556,products!$A$1:$A$49,0),MATCH('Order-Worksheet'!I$1,products!$A$1:$G$1,0))</f>
        <v>Rob</v>
      </c>
      <c r="J556" t="str">
        <f>INDEX(products!$A$1:$G$49,MATCH('Order-Worksheet'!$D556,products!$A$1:$A$49,0),MATCH('Order-Worksheet'!J$1,products!$A$1:$G$1,0))</f>
        <v>L</v>
      </c>
      <c r="K556" s="5">
        <f>INDEX(products!$A$1:$G$49,MATCH('Order-Worksheet'!$D556,products!$A$1:$A$49,0),MATCH('Order-Worksheet'!K$1,products!$A$1:$G$1,0))</f>
        <v>2.5</v>
      </c>
      <c r="L556" s="7">
        <f>INDEX(products!$A$1:$G$49,MATCH('Order-Worksheet'!$D556,products!$A$1:$A$49,0),MATCH('Order-Worksheet'!L$1,products!$A$1:$G$1,0))</f>
        <v>27.484999999999996</v>
      </c>
      <c r="M556" s="7">
        <f t="shared" si="24"/>
        <v>54.969999999999992</v>
      </c>
      <c r="N556" t="str">
        <f t="shared" si="25"/>
        <v>Robusta</v>
      </c>
      <c r="O556" t="str">
        <f t="shared" si="26"/>
        <v>Light</v>
      </c>
      <c r="P556" t="str">
        <f>VLOOKUP(Orders_Table[[#This Row],[Customer ID]],customers!$A$1:$I$1001,9,FALSE)</f>
        <v>Yes</v>
      </c>
    </row>
    <row r="557" spans="1:16" x14ac:dyDescent="0.25">
      <c r="A557" s="2" t="s">
        <v>3627</v>
      </c>
      <c r="B557" s="4">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INDEX(products!$A$1:$G$49,MATCH('Order-Worksheet'!$D557,products!$A$1:$A$49,0),MATCH('Order-Worksheet'!I$1,products!$A$1:$G$1,0))</f>
        <v>Exc</v>
      </c>
      <c r="J557" t="str">
        <f>INDEX(products!$A$1:$G$49,MATCH('Order-Worksheet'!$D557,products!$A$1:$A$49,0),MATCH('Order-Worksheet'!J$1,products!$A$1:$G$1,0))</f>
        <v>M</v>
      </c>
      <c r="K557" s="5">
        <f>INDEX(products!$A$1:$G$49,MATCH('Order-Worksheet'!$D557,products!$A$1:$A$49,0),MATCH('Order-Worksheet'!K$1,products!$A$1:$G$1,0))</f>
        <v>1</v>
      </c>
      <c r="L557" s="7">
        <f>INDEX(products!$A$1:$G$49,MATCH('Order-Worksheet'!$D557,products!$A$1:$A$49,0),MATCH('Order-Worksheet'!L$1,products!$A$1:$G$1,0))</f>
        <v>13.75</v>
      </c>
      <c r="M557" s="7">
        <f t="shared" si="24"/>
        <v>82.5</v>
      </c>
      <c r="N557" t="str">
        <f t="shared" si="25"/>
        <v>Excelsa</v>
      </c>
      <c r="O557" t="str">
        <f t="shared" si="26"/>
        <v>Medium</v>
      </c>
      <c r="P557" t="str">
        <f>VLOOKUP(Orders_Table[[#This Row],[Customer ID]],customers!$A$1:$I$1001,9,FALSE)</f>
        <v>No</v>
      </c>
    </row>
    <row r="558" spans="1:16" x14ac:dyDescent="0.25">
      <c r="A558" s="2" t="s">
        <v>3633</v>
      </c>
      <c r="B558" s="4">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INDEX(products!$A$1:$G$49,MATCH('Order-Worksheet'!$D558,products!$A$1:$A$49,0),MATCH('Order-Worksheet'!I$1,products!$A$1:$G$1,0))</f>
        <v>Lib</v>
      </c>
      <c r="J558" t="str">
        <f>INDEX(products!$A$1:$G$49,MATCH('Order-Worksheet'!$D558,products!$A$1:$A$49,0),MATCH('Order-Worksheet'!J$1,products!$A$1:$G$1,0))</f>
        <v>M</v>
      </c>
      <c r="K558" s="5">
        <f>INDEX(products!$A$1:$G$49,MATCH('Order-Worksheet'!$D558,products!$A$1:$A$49,0),MATCH('Order-Worksheet'!K$1,products!$A$1:$G$1,0))</f>
        <v>0.2</v>
      </c>
      <c r="L558" s="7">
        <f>INDEX(products!$A$1:$G$49,MATCH('Order-Worksheet'!$D558,products!$A$1:$A$49,0),MATCH('Order-Worksheet'!L$1,products!$A$1:$G$1,0))</f>
        <v>4.3650000000000002</v>
      </c>
      <c r="M558" s="7">
        <f t="shared" si="24"/>
        <v>8.73</v>
      </c>
      <c r="N558" t="str">
        <f t="shared" si="25"/>
        <v>Liberica</v>
      </c>
      <c r="O558" t="str">
        <f t="shared" si="26"/>
        <v>Medium</v>
      </c>
      <c r="P558" t="str">
        <f>VLOOKUP(Orders_Table[[#This Row],[Customer ID]],customers!$A$1:$I$1001,9,FALSE)</f>
        <v>Yes</v>
      </c>
    </row>
    <row r="559" spans="1:16" x14ac:dyDescent="0.25">
      <c r="A559" s="2" t="s">
        <v>3638</v>
      </c>
      <c r="B559" s="4">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INDEX(products!$A$1:$G$49,MATCH('Order-Worksheet'!$D559,products!$A$1:$A$49,0),MATCH('Order-Worksheet'!I$1,products!$A$1:$G$1,0))</f>
        <v>Exc</v>
      </c>
      <c r="J559" t="str">
        <f>INDEX(products!$A$1:$G$49,MATCH('Order-Worksheet'!$D559,products!$A$1:$A$49,0),MATCH('Order-Worksheet'!J$1,products!$A$1:$G$1,0))</f>
        <v>L</v>
      </c>
      <c r="K559" s="5">
        <f>INDEX(products!$A$1:$G$49,MATCH('Order-Worksheet'!$D559,products!$A$1:$A$49,0),MATCH('Order-Worksheet'!K$1,products!$A$1:$G$1,0))</f>
        <v>1</v>
      </c>
      <c r="L559" s="7">
        <f>INDEX(products!$A$1:$G$49,MATCH('Order-Worksheet'!$D559,products!$A$1:$A$49,0),MATCH('Order-Worksheet'!L$1,products!$A$1:$G$1,0))</f>
        <v>14.85</v>
      </c>
      <c r="M559" s="7">
        <f t="shared" si="24"/>
        <v>59.4</v>
      </c>
      <c r="N559" t="str">
        <f t="shared" si="25"/>
        <v>Excelsa</v>
      </c>
      <c r="O559" t="str">
        <f t="shared" si="26"/>
        <v>Light</v>
      </c>
      <c r="P559" t="str">
        <f>VLOOKUP(Orders_Table[[#This Row],[Customer ID]],customers!$A$1:$I$1001,9,FALSE)</f>
        <v>Yes</v>
      </c>
    </row>
    <row r="560" spans="1:16" x14ac:dyDescent="0.25">
      <c r="A560" s="2" t="s">
        <v>3643</v>
      </c>
      <c r="B560" s="4">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INDEX(products!$A$1:$G$49,MATCH('Order-Worksheet'!$D560,products!$A$1:$A$49,0),MATCH('Order-Worksheet'!I$1,products!$A$1:$G$1,0))</f>
        <v>Lib</v>
      </c>
      <c r="J560" t="str">
        <f>INDEX(products!$A$1:$G$49,MATCH('Order-Worksheet'!$D560,products!$A$1:$A$49,0),MATCH('Order-Worksheet'!J$1,products!$A$1:$G$1,0))</f>
        <v>D</v>
      </c>
      <c r="K560" s="5">
        <f>INDEX(products!$A$1:$G$49,MATCH('Order-Worksheet'!$D560,products!$A$1:$A$49,0),MATCH('Order-Worksheet'!K$1,products!$A$1:$G$1,0))</f>
        <v>0.2</v>
      </c>
      <c r="L560" s="7">
        <f>INDEX(products!$A$1:$G$49,MATCH('Order-Worksheet'!$D560,products!$A$1:$A$49,0),MATCH('Order-Worksheet'!L$1,products!$A$1:$G$1,0))</f>
        <v>3.8849999999999998</v>
      </c>
      <c r="M560" s="7">
        <f t="shared" si="24"/>
        <v>15.54</v>
      </c>
      <c r="N560" t="str">
        <f t="shared" si="25"/>
        <v>Liberica</v>
      </c>
      <c r="O560" t="str">
        <f t="shared" si="26"/>
        <v>Dark</v>
      </c>
      <c r="P560" t="str">
        <f>VLOOKUP(Orders_Table[[#This Row],[Customer ID]],customers!$A$1:$I$1001,9,FALSE)</f>
        <v>Yes</v>
      </c>
    </row>
    <row r="561" spans="1:16" x14ac:dyDescent="0.25">
      <c r="A561" s="2" t="s">
        <v>3648</v>
      </c>
      <c r="B561" s="4">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INDEX(products!$A$1:$G$49,MATCH('Order-Worksheet'!$D561,products!$A$1:$A$49,0),MATCH('Order-Worksheet'!I$1,products!$A$1:$G$1,0))</f>
        <v>Ara</v>
      </c>
      <c r="J561" t="str">
        <f>INDEX(products!$A$1:$G$49,MATCH('Order-Worksheet'!$D561,products!$A$1:$A$49,0),MATCH('Order-Worksheet'!J$1,products!$A$1:$G$1,0))</f>
        <v>L</v>
      </c>
      <c r="K561" s="5">
        <f>INDEX(products!$A$1:$G$49,MATCH('Order-Worksheet'!$D561,products!$A$1:$A$49,0),MATCH('Order-Worksheet'!K$1,products!$A$1:$G$1,0))</f>
        <v>1</v>
      </c>
      <c r="L561" s="7">
        <f>INDEX(products!$A$1:$G$49,MATCH('Order-Worksheet'!$D561,products!$A$1:$A$49,0),MATCH('Order-Worksheet'!L$1,products!$A$1:$G$1,0))</f>
        <v>12.95</v>
      </c>
      <c r="M561" s="7">
        <f t="shared" si="24"/>
        <v>38.849999999999994</v>
      </c>
      <c r="N561" t="str">
        <f t="shared" si="25"/>
        <v>Arabica</v>
      </c>
      <c r="O561" t="str">
        <f t="shared" si="26"/>
        <v>Light</v>
      </c>
      <c r="P561" t="str">
        <f>VLOOKUP(Orders_Table[[#This Row],[Customer ID]],customers!$A$1:$I$1001,9,FALSE)</f>
        <v>Yes</v>
      </c>
    </row>
    <row r="562" spans="1:16" x14ac:dyDescent="0.25">
      <c r="A562" s="2" t="s">
        <v>3654</v>
      </c>
      <c r="B562" s="4">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INDEX(products!$A$1:$G$49,MATCH('Order-Worksheet'!$D562,products!$A$1:$A$49,0),MATCH('Order-Worksheet'!I$1,products!$A$1:$G$1,0))</f>
        <v>Exc</v>
      </c>
      <c r="J562" t="str">
        <f>INDEX(products!$A$1:$G$49,MATCH('Order-Worksheet'!$D562,products!$A$1:$A$49,0),MATCH('Order-Worksheet'!J$1,products!$A$1:$G$1,0))</f>
        <v>M</v>
      </c>
      <c r="K562" s="5">
        <f>INDEX(products!$A$1:$G$49,MATCH('Order-Worksheet'!$D562,products!$A$1:$A$49,0),MATCH('Order-Worksheet'!K$1,products!$A$1:$G$1,0))</f>
        <v>2.5</v>
      </c>
      <c r="L562" s="7">
        <f>INDEX(products!$A$1:$G$49,MATCH('Order-Worksheet'!$D562,products!$A$1:$A$49,0),MATCH('Order-Worksheet'!L$1,products!$A$1:$G$1,0))</f>
        <v>31.624999999999996</v>
      </c>
      <c r="M562" s="7">
        <f t="shared" si="24"/>
        <v>189.74999999999997</v>
      </c>
      <c r="N562" t="str">
        <f t="shared" si="25"/>
        <v>Excelsa</v>
      </c>
      <c r="O562" t="str">
        <f t="shared" si="26"/>
        <v>Medium</v>
      </c>
      <c r="P562" t="str">
        <f>VLOOKUP(Orders_Table[[#This Row],[Customer ID]],customers!$A$1:$I$1001,9,FALSE)</f>
        <v>Yes</v>
      </c>
    </row>
    <row r="563" spans="1:16" x14ac:dyDescent="0.25">
      <c r="A563" s="2" t="s">
        <v>3659</v>
      </c>
      <c r="B563" s="4">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INDEX(products!$A$1:$G$49,MATCH('Order-Worksheet'!$D563,products!$A$1:$A$49,0),MATCH('Order-Worksheet'!I$1,products!$A$1:$G$1,0))</f>
        <v>Ara</v>
      </c>
      <c r="J563" t="str">
        <f>INDEX(products!$A$1:$G$49,MATCH('Order-Worksheet'!$D563,products!$A$1:$A$49,0),MATCH('Order-Worksheet'!J$1,products!$A$1:$G$1,0))</f>
        <v>D</v>
      </c>
      <c r="K563" s="5">
        <f>INDEX(products!$A$1:$G$49,MATCH('Order-Worksheet'!$D563,products!$A$1:$A$49,0),MATCH('Order-Worksheet'!K$1,products!$A$1:$G$1,0))</f>
        <v>0.2</v>
      </c>
      <c r="L563" s="7">
        <f>INDEX(products!$A$1:$G$49,MATCH('Order-Worksheet'!$D563,products!$A$1:$A$49,0),MATCH('Order-Worksheet'!L$1,products!$A$1:$G$1,0))</f>
        <v>2.9849999999999999</v>
      </c>
      <c r="M563" s="7">
        <f t="shared" si="24"/>
        <v>17.91</v>
      </c>
      <c r="N563" t="str">
        <f t="shared" si="25"/>
        <v>Arabica</v>
      </c>
      <c r="O563" t="str">
        <f t="shared" si="26"/>
        <v>Dark</v>
      </c>
      <c r="P563" t="str">
        <f>VLOOKUP(Orders_Table[[#This Row],[Customer ID]],customers!$A$1:$I$1001,9,FALSE)</f>
        <v>Yes</v>
      </c>
    </row>
    <row r="564" spans="1:16" x14ac:dyDescent="0.25">
      <c r="A564" s="2" t="s">
        <v>3665</v>
      </c>
      <c r="B564" s="4">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INDEX(products!$A$1:$G$49,MATCH('Order-Worksheet'!$D564,products!$A$1:$A$49,0),MATCH('Order-Worksheet'!I$1,products!$A$1:$G$1,0))</f>
        <v>Lib</v>
      </c>
      <c r="J564" t="str">
        <f>INDEX(products!$A$1:$G$49,MATCH('Order-Worksheet'!$D564,products!$A$1:$A$49,0),MATCH('Order-Worksheet'!J$1,products!$A$1:$G$1,0))</f>
        <v>L</v>
      </c>
      <c r="K564" s="5">
        <f>INDEX(products!$A$1:$G$49,MATCH('Order-Worksheet'!$D564,products!$A$1:$A$49,0),MATCH('Order-Worksheet'!K$1,products!$A$1:$G$1,0))</f>
        <v>0.2</v>
      </c>
      <c r="L564" s="7">
        <f>INDEX(products!$A$1:$G$49,MATCH('Order-Worksheet'!$D564,products!$A$1:$A$49,0),MATCH('Order-Worksheet'!L$1,products!$A$1:$G$1,0))</f>
        <v>4.7549999999999999</v>
      </c>
      <c r="M564" s="7">
        <f t="shared" si="24"/>
        <v>28.53</v>
      </c>
      <c r="N564" t="str">
        <f t="shared" si="25"/>
        <v>Liberica</v>
      </c>
      <c r="O564" t="str">
        <f t="shared" si="26"/>
        <v>Light</v>
      </c>
      <c r="P564" t="str">
        <f>VLOOKUP(Orders_Table[[#This Row],[Customer ID]],customers!$A$1:$I$1001,9,FALSE)</f>
        <v>No</v>
      </c>
    </row>
    <row r="565" spans="1:16" x14ac:dyDescent="0.25">
      <c r="A565" s="2" t="s">
        <v>3671</v>
      </c>
      <c r="B565" s="4">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INDEX(products!$A$1:$G$49,MATCH('Order-Worksheet'!$D565,products!$A$1:$A$49,0),MATCH('Order-Worksheet'!I$1,products!$A$1:$G$1,0))</f>
        <v>Exc</v>
      </c>
      <c r="J565" t="str">
        <f>INDEX(products!$A$1:$G$49,MATCH('Order-Worksheet'!$D565,products!$A$1:$A$49,0),MATCH('Order-Worksheet'!J$1,products!$A$1:$G$1,0))</f>
        <v>M</v>
      </c>
      <c r="K565" s="5">
        <f>INDEX(products!$A$1:$G$49,MATCH('Order-Worksheet'!$D565,products!$A$1:$A$49,0),MATCH('Order-Worksheet'!K$1,products!$A$1:$G$1,0))</f>
        <v>1</v>
      </c>
      <c r="L565" s="7">
        <f>INDEX(products!$A$1:$G$49,MATCH('Order-Worksheet'!$D565,products!$A$1:$A$49,0),MATCH('Order-Worksheet'!L$1,products!$A$1:$G$1,0))</f>
        <v>13.75</v>
      </c>
      <c r="M565" s="7">
        <f t="shared" si="24"/>
        <v>82.5</v>
      </c>
      <c r="N565" t="str">
        <f t="shared" si="25"/>
        <v>Excelsa</v>
      </c>
      <c r="O565" t="str">
        <f t="shared" si="26"/>
        <v>Medium</v>
      </c>
      <c r="P565" t="str">
        <f>VLOOKUP(Orders_Table[[#This Row],[Customer ID]],customers!$A$1:$I$1001,9,FALSE)</f>
        <v>No</v>
      </c>
    </row>
    <row r="566" spans="1:16" x14ac:dyDescent="0.25">
      <c r="A566" s="2" t="s">
        <v>3677</v>
      </c>
      <c r="B566" s="4">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INDEX(products!$A$1:$G$49,MATCH('Order-Worksheet'!$D566,products!$A$1:$A$49,0),MATCH('Order-Worksheet'!I$1,products!$A$1:$G$1,0))</f>
        <v>Rob</v>
      </c>
      <c r="J566" t="str">
        <f>INDEX(products!$A$1:$G$49,MATCH('Order-Worksheet'!$D566,products!$A$1:$A$49,0),MATCH('Order-Worksheet'!J$1,products!$A$1:$G$1,0))</f>
        <v>L</v>
      </c>
      <c r="K566" s="5">
        <f>INDEX(products!$A$1:$G$49,MATCH('Order-Worksheet'!$D566,products!$A$1:$A$49,0),MATCH('Order-Worksheet'!K$1,products!$A$1:$G$1,0))</f>
        <v>0.5</v>
      </c>
      <c r="L566" s="7">
        <f>INDEX(products!$A$1:$G$49,MATCH('Order-Worksheet'!$D566,products!$A$1:$A$49,0),MATCH('Order-Worksheet'!L$1,products!$A$1:$G$1,0))</f>
        <v>7.169999999999999</v>
      </c>
      <c r="M566" s="7">
        <f t="shared" si="24"/>
        <v>14.339999999999998</v>
      </c>
      <c r="N566" t="str">
        <f t="shared" si="25"/>
        <v>Robusta</v>
      </c>
      <c r="O566" t="str">
        <f t="shared" si="26"/>
        <v>Light</v>
      </c>
      <c r="P566" t="str">
        <f>VLOOKUP(Orders_Table[[#This Row],[Customer ID]],customers!$A$1:$I$1001,9,FALSE)</f>
        <v>No</v>
      </c>
    </row>
    <row r="567" spans="1:16" x14ac:dyDescent="0.25">
      <c r="A567" s="2" t="s">
        <v>3683</v>
      </c>
      <c r="B567" s="4">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INDEX(products!$A$1:$G$49,MATCH('Order-Worksheet'!$D567,products!$A$1:$A$49,0),MATCH('Order-Worksheet'!I$1,products!$A$1:$G$1,0))</f>
        <v>Rob</v>
      </c>
      <c r="J567" t="str">
        <f>INDEX(products!$A$1:$G$49,MATCH('Order-Worksheet'!$D567,products!$A$1:$A$49,0),MATCH('Order-Worksheet'!J$1,products!$A$1:$G$1,0))</f>
        <v>D</v>
      </c>
      <c r="K567" s="5">
        <f>INDEX(products!$A$1:$G$49,MATCH('Order-Worksheet'!$D567,products!$A$1:$A$49,0),MATCH('Order-Worksheet'!K$1,products!$A$1:$G$1,0))</f>
        <v>2.5</v>
      </c>
      <c r="L567" s="7">
        <f>INDEX(products!$A$1:$G$49,MATCH('Order-Worksheet'!$D567,products!$A$1:$A$49,0),MATCH('Order-Worksheet'!L$1,products!$A$1:$G$1,0))</f>
        <v>20.584999999999997</v>
      </c>
      <c r="M567" s="7">
        <f t="shared" si="24"/>
        <v>82.339999999999989</v>
      </c>
      <c r="N567" t="str">
        <f t="shared" si="25"/>
        <v>Robusta</v>
      </c>
      <c r="O567" t="str">
        <f t="shared" si="26"/>
        <v>Dark</v>
      </c>
      <c r="P567" t="str">
        <f>VLOOKUP(Orders_Table[[#This Row],[Customer ID]],customers!$A$1:$I$1001,9,FALSE)</f>
        <v>No</v>
      </c>
    </row>
    <row r="568" spans="1:16" x14ac:dyDescent="0.25">
      <c r="A568" s="2" t="s">
        <v>3689</v>
      </c>
      <c r="B568" s="4">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INDEX(products!$A$1:$G$49,MATCH('Order-Worksheet'!$D568,products!$A$1:$A$49,0),MATCH('Order-Worksheet'!I$1,products!$A$1:$G$1,0))</f>
        <v>Ara</v>
      </c>
      <c r="J568" t="str">
        <f>INDEX(products!$A$1:$G$49,MATCH('Order-Worksheet'!$D568,products!$A$1:$A$49,0),MATCH('Order-Worksheet'!J$1,products!$A$1:$G$1,0))</f>
        <v>M</v>
      </c>
      <c r="K568" s="5">
        <f>INDEX(products!$A$1:$G$49,MATCH('Order-Worksheet'!$D568,products!$A$1:$A$49,0),MATCH('Order-Worksheet'!K$1,products!$A$1:$G$1,0))</f>
        <v>0.2</v>
      </c>
      <c r="L568" s="7">
        <f>INDEX(products!$A$1:$G$49,MATCH('Order-Worksheet'!$D568,products!$A$1:$A$49,0),MATCH('Order-Worksheet'!L$1,products!$A$1:$G$1,0))</f>
        <v>3.375</v>
      </c>
      <c r="M568" s="7">
        <f t="shared" si="24"/>
        <v>20.25</v>
      </c>
      <c r="N568" t="str">
        <f t="shared" si="25"/>
        <v>Arabica</v>
      </c>
      <c r="O568" t="str">
        <f t="shared" si="26"/>
        <v>Medium</v>
      </c>
      <c r="P568" t="str">
        <f>VLOOKUP(Orders_Table[[#This Row],[Customer ID]],customers!$A$1:$I$1001,9,FALSE)</f>
        <v>Yes</v>
      </c>
    </row>
    <row r="569" spans="1:16" x14ac:dyDescent="0.25">
      <c r="A569" s="2" t="s">
        <v>3695</v>
      </c>
      <c r="B569" s="4">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INDEX(products!$A$1:$G$49,MATCH('Order-Worksheet'!$D569,products!$A$1:$A$49,0),MATCH('Order-Worksheet'!I$1,products!$A$1:$G$1,0))</f>
        <v>Rob</v>
      </c>
      <c r="J569" t="str">
        <f>INDEX(products!$A$1:$G$49,MATCH('Order-Worksheet'!$D569,products!$A$1:$A$49,0),MATCH('Order-Worksheet'!J$1,products!$A$1:$G$1,0))</f>
        <v>L</v>
      </c>
      <c r="K569" s="5">
        <f>INDEX(products!$A$1:$G$49,MATCH('Order-Worksheet'!$D569,products!$A$1:$A$49,0),MATCH('Order-Worksheet'!K$1,products!$A$1:$G$1,0))</f>
        <v>2.5</v>
      </c>
      <c r="L569" s="7">
        <f>INDEX(products!$A$1:$G$49,MATCH('Order-Worksheet'!$D569,products!$A$1:$A$49,0),MATCH('Order-Worksheet'!L$1,products!$A$1:$G$1,0))</f>
        <v>27.484999999999996</v>
      </c>
      <c r="M569" s="7">
        <f t="shared" si="24"/>
        <v>164.90999999999997</v>
      </c>
      <c r="N569" t="str">
        <f t="shared" si="25"/>
        <v>Robusta</v>
      </c>
      <c r="O569" t="str">
        <f t="shared" si="26"/>
        <v>Light</v>
      </c>
      <c r="P569" t="str">
        <f>VLOOKUP(Orders_Table[[#This Row],[Customer ID]],customers!$A$1:$I$1001,9,FALSE)</f>
        <v>No</v>
      </c>
    </row>
    <row r="570" spans="1:16" x14ac:dyDescent="0.25">
      <c r="A570" s="2" t="s">
        <v>3700</v>
      </c>
      <c r="B570" s="4">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INDEX(products!$A$1:$G$49,MATCH('Order-Worksheet'!$D570,products!$A$1:$A$49,0),MATCH('Order-Worksheet'!I$1,products!$A$1:$G$1,0))</f>
        <v>Lib</v>
      </c>
      <c r="J570" t="str">
        <f>INDEX(products!$A$1:$G$49,MATCH('Order-Worksheet'!$D570,products!$A$1:$A$49,0),MATCH('Order-Worksheet'!J$1,products!$A$1:$G$1,0))</f>
        <v>L</v>
      </c>
      <c r="K570" s="5">
        <f>INDEX(products!$A$1:$G$49,MATCH('Order-Worksheet'!$D570,products!$A$1:$A$49,0),MATCH('Order-Worksheet'!K$1,products!$A$1:$G$1,0))</f>
        <v>0.2</v>
      </c>
      <c r="L570" s="7">
        <f>INDEX(products!$A$1:$G$49,MATCH('Order-Worksheet'!$D570,products!$A$1:$A$49,0),MATCH('Order-Worksheet'!L$1,products!$A$1:$G$1,0))</f>
        <v>4.7549999999999999</v>
      </c>
      <c r="M570" s="7">
        <f t="shared" si="24"/>
        <v>19.02</v>
      </c>
      <c r="N570" t="str">
        <f t="shared" si="25"/>
        <v>Liberica</v>
      </c>
      <c r="O570" t="str">
        <f t="shared" si="26"/>
        <v>Light</v>
      </c>
      <c r="P570" t="str">
        <f>VLOOKUP(Orders_Table[[#This Row],[Customer ID]],customers!$A$1:$I$1001,9,FALSE)</f>
        <v>Yes</v>
      </c>
    </row>
    <row r="571" spans="1:16" x14ac:dyDescent="0.25">
      <c r="A571" s="2" t="s">
        <v>3706</v>
      </c>
      <c r="B571" s="4">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INDEX(products!$A$1:$G$49,MATCH('Order-Worksheet'!$D571,products!$A$1:$A$49,0),MATCH('Order-Worksheet'!I$1,products!$A$1:$G$1,0))</f>
        <v>Ara</v>
      </c>
      <c r="J571" t="str">
        <f>INDEX(products!$A$1:$G$49,MATCH('Order-Worksheet'!$D571,products!$A$1:$A$49,0),MATCH('Order-Worksheet'!J$1,products!$A$1:$G$1,0))</f>
        <v>D</v>
      </c>
      <c r="K571" s="5">
        <f>INDEX(products!$A$1:$G$49,MATCH('Order-Worksheet'!$D571,products!$A$1:$A$49,0),MATCH('Order-Worksheet'!K$1,products!$A$1:$G$1,0))</f>
        <v>2.5</v>
      </c>
      <c r="L571" s="7">
        <f>INDEX(products!$A$1:$G$49,MATCH('Order-Worksheet'!$D571,products!$A$1:$A$49,0),MATCH('Order-Worksheet'!L$1,products!$A$1:$G$1,0))</f>
        <v>22.884999999999998</v>
      </c>
      <c r="M571" s="7">
        <f t="shared" si="24"/>
        <v>137.31</v>
      </c>
      <c r="N571" t="str">
        <f t="shared" si="25"/>
        <v>Arabica</v>
      </c>
      <c r="O571" t="str">
        <f t="shared" si="26"/>
        <v>Dark</v>
      </c>
      <c r="P571" t="str">
        <f>VLOOKUP(Orders_Table[[#This Row],[Customer ID]],customers!$A$1:$I$1001,9,FALSE)</f>
        <v>No</v>
      </c>
    </row>
    <row r="572" spans="1:16" x14ac:dyDescent="0.25">
      <c r="A572" s="2" t="s">
        <v>3712</v>
      </c>
      <c r="B572" s="4">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INDEX(products!$A$1:$G$49,MATCH('Order-Worksheet'!$D572,products!$A$1:$A$49,0),MATCH('Order-Worksheet'!I$1,products!$A$1:$G$1,0))</f>
        <v>Ara</v>
      </c>
      <c r="J572" t="str">
        <f>INDEX(products!$A$1:$G$49,MATCH('Order-Worksheet'!$D572,products!$A$1:$A$49,0),MATCH('Order-Worksheet'!J$1,products!$A$1:$G$1,0))</f>
        <v>M</v>
      </c>
      <c r="K572" s="5">
        <f>INDEX(products!$A$1:$G$49,MATCH('Order-Worksheet'!$D572,products!$A$1:$A$49,0),MATCH('Order-Worksheet'!K$1,products!$A$1:$G$1,0))</f>
        <v>0.5</v>
      </c>
      <c r="L572" s="7">
        <f>INDEX(products!$A$1:$G$49,MATCH('Order-Worksheet'!$D572,products!$A$1:$A$49,0),MATCH('Order-Worksheet'!L$1,products!$A$1:$G$1,0))</f>
        <v>6.75</v>
      </c>
      <c r="M572" s="7">
        <f t="shared" si="24"/>
        <v>27</v>
      </c>
      <c r="N572" t="str">
        <f t="shared" si="25"/>
        <v>Arabica</v>
      </c>
      <c r="O572" t="str">
        <f t="shared" si="26"/>
        <v>Medium</v>
      </c>
      <c r="P572" t="str">
        <f>VLOOKUP(Orders_Table[[#This Row],[Customer ID]],customers!$A$1:$I$1001,9,FALSE)</f>
        <v>No</v>
      </c>
    </row>
    <row r="573" spans="1:16" x14ac:dyDescent="0.25">
      <c r="A573" s="2" t="s">
        <v>3718</v>
      </c>
      <c r="B573" s="4">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INDEX(products!$A$1:$G$49,MATCH('Order-Worksheet'!$D573,products!$A$1:$A$49,0),MATCH('Order-Worksheet'!I$1,products!$A$1:$G$1,0))</f>
        <v>Exc</v>
      </c>
      <c r="J573" t="str">
        <f>INDEX(products!$A$1:$G$49,MATCH('Order-Worksheet'!$D573,products!$A$1:$A$49,0),MATCH('Order-Worksheet'!J$1,products!$A$1:$G$1,0))</f>
        <v>L</v>
      </c>
      <c r="K573" s="5">
        <f>INDEX(products!$A$1:$G$49,MATCH('Order-Worksheet'!$D573,products!$A$1:$A$49,0),MATCH('Order-Worksheet'!K$1,products!$A$1:$G$1,0))</f>
        <v>0.5</v>
      </c>
      <c r="L573" s="7">
        <f>INDEX(products!$A$1:$G$49,MATCH('Order-Worksheet'!$D573,products!$A$1:$A$49,0),MATCH('Order-Worksheet'!L$1,products!$A$1:$G$1,0))</f>
        <v>8.91</v>
      </c>
      <c r="M573" s="7">
        <f t="shared" si="24"/>
        <v>35.64</v>
      </c>
      <c r="N573" t="str">
        <f t="shared" si="25"/>
        <v>Excelsa</v>
      </c>
      <c r="O573" t="str">
        <f t="shared" si="26"/>
        <v>Light</v>
      </c>
      <c r="P573" t="str">
        <f>VLOOKUP(Orders_Table[[#This Row],[Customer ID]],customers!$A$1:$I$1001,9,FALSE)</f>
        <v>No</v>
      </c>
    </row>
    <row r="574" spans="1:16" x14ac:dyDescent="0.25">
      <c r="A574" s="2" t="s">
        <v>3724</v>
      </c>
      <c r="B574" s="4">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INDEX(products!$A$1:$G$49,MATCH('Order-Worksheet'!$D574,products!$A$1:$A$49,0),MATCH('Order-Worksheet'!I$1,products!$A$1:$G$1,0))</f>
        <v>Ara</v>
      </c>
      <c r="J574" t="str">
        <f>INDEX(products!$A$1:$G$49,MATCH('Order-Worksheet'!$D574,products!$A$1:$A$49,0),MATCH('Order-Worksheet'!J$1,products!$A$1:$G$1,0))</f>
        <v>D</v>
      </c>
      <c r="K574" s="5">
        <f>INDEX(products!$A$1:$G$49,MATCH('Order-Worksheet'!$D574,products!$A$1:$A$49,0),MATCH('Order-Worksheet'!K$1,products!$A$1:$G$1,0))</f>
        <v>0.2</v>
      </c>
      <c r="L574" s="7">
        <f>INDEX(products!$A$1:$G$49,MATCH('Order-Worksheet'!$D574,products!$A$1:$A$49,0),MATCH('Order-Worksheet'!L$1,products!$A$1:$G$1,0))</f>
        <v>2.9849999999999999</v>
      </c>
      <c r="M574" s="7">
        <f t="shared" si="24"/>
        <v>5.97</v>
      </c>
      <c r="N574" t="str">
        <f t="shared" si="25"/>
        <v>Arabica</v>
      </c>
      <c r="O574" t="str">
        <f t="shared" si="26"/>
        <v>Dark</v>
      </c>
      <c r="P574" t="str">
        <f>VLOOKUP(Orders_Table[[#This Row],[Customer ID]],customers!$A$1:$I$1001,9,FALSE)</f>
        <v>Yes</v>
      </c>
    </row>
    <row r="575" spans="1:16" x14ac:dyDescent="0.25">
      <c r="A575" s="2" t="s">
        <v>3728</v>
      </c>
      <c r="B575" s="4">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INDEX(products!$A$1:$G$49,MATCH('Order-Worksheet'!$D575,products!$A$1:$A$49,0),MATCH('Order-Worksheet'!I$1,products!$A$1:$G$1,0))</f>
        <v>Ara</v>
      </c>
      <c r="J575" t="str">
        <f>INDEX(products!$A$1:$G$49,MATCH('Order-Worksheet'!$D575,products!$A$1:$A$49,0),MATCH('Order-Worksheet'!J$1,products!$A$1:$G$1,0))</f>
        <v>M</v>
      </c>
      <c r="K575" s="5">
        <f>INDEX(products!$A$1:$G$49,MATCH('Order-Worksheet'!$D575,products!$A$1:$A$49,0),MATCH('Order-Worksheet'!K$1,products!$A$1:$G$1,0))</f>
        <v>1</v>
      </c>
      <c r="L575" s="7">
        <f>INDEX(products!$A$1:$G$49,MATCH('Order-Worksheet'!$D575,products!$A$1:$A$49,0),MATCH('Order-Worksheet'!L$1,products!$A$1:$G$1,0))</f>
        <v>11.25</v>
      </c>
      <c r="M575" s="7">
        <f t="shared" si="24"/>
        <v>67.5</v>
      </c>
      <c r="N575" t="str">
        <f t="shared" si="25"/>
        <v>Arabica</v>
      </c>
      <c r="O575" t="str">
        <f t="shared" si="26"/>
        <v>Medium</v>
      </c>
      <c r="P575" t="str">
        <f>VLOOKUP(Orders_Table[[#This Row],[Customer ID]],customers!$A$1:$I$1001,9,FALSE)</f>
        <v>No</v>
      </c>
    </row>
    <row r="576" spans="1:16" x14ac:dyDescent="0.25">
      <c r="A576" s="2" t="s">
        <v>3734</v>
      </c>
      <c r="B576" s="4">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INDEX(products!$A$1:$G$49,MATCH('Order-Worksheet'!$D576,products!$A$1:$A$49,0),MATCH('Order-Worksheet'!I$1,products!$A$1:$G$1,0))</f>
        <v>Rob</v>
      </c>
      <c r="J576" t="str">
        <f>INDEX(products!$A$1:$G$49,MATCH('Order-Worksheet'!$D576,products!$A$1:$A$49,0),MATCH('Order-Worksheet'!J$1,products!$A$1:$G$1,0))</f>
        <v>L</v>
      </c>
      <c r="K576" s="5">
        <f>INDEX(products!$A$1:$G$49,MATCH('Order-Worksheet'!$D576,products!$A$1:$A$49,0),MATCH('Order-Worksheet'!K$1,products!$A$1:$G$1,0))</f>
        <v>0.2</v>
      </c>
      <c r="L576" s="7">
        <f>INDEX(products!$A$1:$G$49,MATCH('Order-Worksheet'!$D576,products!$A$1:$A$49,0),MATCH('Order-Worksheet'!L$1,products!$A$1:$G$1,0))</f>
        <v>3.5849999999999995</v>
      </c>
      <c r="M576" s="7">
        <f t="shared" si="24"/>
        <v>21.509999999999998</v>
      </c>
      <c r="N576" t="str">
        <f t="shared" si="25"/>
        <v>Robusta</v>
      </c>
      <c r="O576" t="str">
        <f t="shared" si="26"/>
        <v>Light</v>
      </c>
      <c r="P576" t="str">
        <f>VLOOKUP(Orders_Table[[#This Row],[Customer ID]],customers!$A$1:$I$1001,9,FALSE)</f>
        <v>Yes</v>
      </c>
    </row>
    <row r="577" spans="1:16" x14ac:dyDescent="0.25">
      <c r="A577" s="2" t="s">
        <v>3739</v>
      </c>
      <c r="B577" s="4">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INDEX(products!$A$1:$G$49,MATCH('Order-Worksheet'!$D577,products!$A$1:$A$49,0),MATCH('Order-Worksheet'!I$1,products!$A$1:$G$1,0))</f>
        <v>Lib</v>
      </c>
      <c r="J577" t="str">
        <f>INDEX(products!$A$1:$G$49,MATCH('Order-Worksheet'!$D577,products!$A$1:$A$49,0),MATCH('Order-Worksheet'!J$1,products!$A$1:$G$1,0))</f>
        <v>M</v>
      </c>
      <c r="K577" s="5">
        <f>INDEX(products!$A$1:$G$49,MATCH('Order-Worksheet'!$D577,products!$A$1:$A$49,0),MATCH('Order-Worksheet'!K$1,products!$A$1:$G$1,0))</f>
        <v>2.5</v>
      </c>
      <c r="L577" s="7">
        <f>INDEX(products!$A$1:$G$49,MATCH('Order-Worksheet'!$D577,products!$A$1:$A$49,0),MATCH('Order-Worksheet'!L$1,products!$A$1:$G$1,0))</f>
        <v>33.464999999999996</v>
      </c>
      <c r="M577" s="7">
        <f t="shared" si="24"/>
        <v>66.929999999999993</v>
      </c>
      <c r="N577" t="str">
        <f t="shared" si="25"/>
        <v>Liberica</v>
      </c>
      <c r="O577" t="str">
        <f t="shared" si="26"/>
        <v>Medium</v>
      </c>
      <c r="P577" t="str">
        <f>VLOOKUP(Orders_Table[[#This Row],[Customer ID]],customers!$A$1:$I$1001,9,FALSE)</f>
        <v>No</v>
      </c>
    </row>
    <row r="578" spans="1:16" x14ac:dyDescent="0.25">
      <c r="A578" s="2" t="s">
        <v>3745</v>
      </c>
      <c r="B578" s="4">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INDEX(products!$A$1:$G$49,MATCH('Order-Worksheet'!$D578,products!$A$1:$A$49,0),MATCH('Order-Worksheet'!I$1,products!$A$1:$G$1,0))</f>
        <v>Ara</v>
      </c>
      <c r="J578" t="str">
        <f>INDEX(products!$A$1:$G$49,MATCH('Order-Worksheet'!$D578,products!$A$1:$A$49,0),MATCH('Order-Worksheet'!J$1,products!$A$1:$G$1,0))</f>
        <v>D</v>
      </c>
      <c r="K578" s="5">
        <f>INDEX(products!$A$1:$G$49,MATCH('Order-Worksheet'!$D578,products!$A$1:$A$49,0),MATCH('Order-Worksheet'!K$1,products!$A$1:$G$1,0))</f>
        <v>0.2</v>
      </c>
      <c r="L578" s="7">
        <f>INDEX(products!$A$1:$G$49,MATCH('Order-Worksheet'!$D578,products!$A$1:$A$49,0),MATCH('Order-Worksheet'!L$1,products!$A$1:$G$1,0))</f>
        <v>2.9849999999999999</v>
      </c>
      <c r="M578" s="7">
        <f t="shared" si="24"/>
        <v>17.91</v>
      </c>
      <c r="N578" t="str">
        <f t="shared" si="25"/>
        <v>Arabica</v>
      </c>
      <c r="O578" t="str">
        <f t="shared" si="26"/>
        <v>Dark</v>
      </c>
      <c r="P578" t="str">
        <f>VLOOKUP(Orders_Table[[#This Row],[Customer ID]],customers!$A$1:$I$1001,9,FALSE)</f>
        <v>No</v>
      </c>
    </row>
    <row r="579" spans="1:16" x14ac:dyDescent="0.25">
      <c r="A579" s="2" t="s">
        <v>3751</v>
      </c>
      <c r="B579" s="4">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INDEX(products!$A$1:$G$49,MATCH('Order-Worksheet'!$D579,products!$A$1:$A$49,0),MATCH('Order-Worksheet'!I$1,products!$A$1:$G$1,0))</f>
        <v>Lib</v>
      </c>
      <c r="J579" t="str">
        <f>INDEX(products!$A$1:$G$49,MATCH('Order-Worksheet'!$D579,products!$A$1:$A$49,0),MATCH('Order-Worksheet'!J$1,products!$A$1:$G$1,0))</f>
        <v>M</v>
      </c>
      <c r="K579" s="5">
        <f>INDEX(products!$A$1:$G$49,MATCH('Order-Worksheet'!$D579,products!$A$1:$A$49,0),MATCH('Order-Worksheet'!K$1,products!$A$1:$G$1,0))</f>
        <v>1</v>
      </c>
      <c r="L579" s="7">
        <f>INDEX(products!$A$1:$G$49,MATCH('Order-Worksheet'!$D579,products!$A$1:$A$49,0),MATCH('Order-Worksheet'!L$1,products!$A$1:$G$1,0))</f>
        <v>14.55</v>
      </c>
      <c r="M579" s="7">
        <f t="shared" ref="M579:M642" si="27">L579*E579</f>
        <v>58.2</v>
      </c>
      <c r="N579" t="str">
        <f t="shared" ref="N579:N642" si="28">IF(I579="Rob", "Robusta", IF(I579="Exc", "Excelsa", IF(I579="Ara", "Arabica",IF(I579="Lib", "Liberica"))))</f>
        <v>Liberica</v>
      </c>
      <c r="O579" t="str">
        <f t="shared" ref="O579:O642" si="29">IF(J579="M","Medium",IF(J579="D","Dark",IF(J579="L", "Light","")))</f>
        <v>Medium</v>
      </c>
      <c r="P579" t="str">
        <f>VLOOKUP(Orders_Table[[#This Row],[Customer ID]],customers!$A$1:$I$1001,9,FALSE)</f>
        <v>No</v>
      </c>
    </row>
    <row r="580" spans="1:16" x14ac:dyDescent="0.25">
      <c r="A580" s="2" t="s">
        <v>3756</v>
      </c>
      <c r="B580" s="4">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INDEX(products!$A$1:$G$49,MATCH('Order-Worksheet'!$D580,products!$A$1:$A$49,0),MATCH('Order-Worksheet'!I$1,products!$A$1:$G$1,0))</f>
        <v>Exc</v>
      </c>
      <c r="J580" t="str">
        <f>INDEX(products!$A$1:$G$49,MATCH('Order-Worksheet'!$D580,products!$A$1:$A$49,0),MATCH('Order-Worksheet'!J$1,products!$A$1:$G$1,0))</f>
        <v>L</v>
      </c>
      <c r="K580" s="5">
        <f>INDEX(products!$A$1:$G$49,MATCH('Order-Worksheet'!$D580,products!$A$1:$A$49,0),MATCH('Order-Worksheet'!K$1,products!$A$1:$G$1,0))</f>
        <v>0.2</v>
      </c>
      <c r="L580" s="7">
        <f>INDEX(products!$A$1:$G$49,MATCH('Order-Worksheet'!$D580,products!$A$1:$A$49,0),MATCH('Order-Worksheet'!L$1,products!$A$1:$G$1,0))</f>
        <v>4.4550000000000001</v>
      </c>
      <c r="M580" s="7">
        <f t="shared" si="27"/>
        <v>13.365</v>
      </c>
      <c r="N580" t="str">
        <f t="shared" si="28"/>
        <v>Excelsa</v>
      </c>
      <c r="O580" t="str">
        <f t="shared" si="29"/>
        <v>Light</v>
      </c>
      <c r="P580" t="str">
        <f>VLOOKUP(Orders_Table[[#This Row],[Customer ID]],customers!$A$1:$I$1001,9,FALSE)</f>
        <v>No</v>
      </c>
    </row>
    <row r="581" spans="1:16" x14ac:dyDescent="0.25">
      <c r="A581" s="2" t="s">
        <v>3756</v>
      </c>
      <c r="B581" s="4">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INDEX(products!$A$1:$G$49,MATCH('Order-Worksheet'!$D581,products!$A$1:$A$49,0),MATCH('Order-Worksheet'!I$1,products!$A$1:$G$1,0))</f>
        <v>Ara</v>
      </c>
      <c r="J581" t="str">
        <f>INDEX(products!$A$1:$G$49,MATCH('Order-Worksheet'!$D581,products!$A$1:$A$49,0),MATCH('Order-Worksheet'!J$1,products!$A$1:$G$1,0))</f>
        <v>M</v>
      </c>
      <c r="K581" s="5">
        <f>INDEX(products!$A$1:$G$49,MATCH('Order-Worksheet'!$D581,products!$A$1:$A$49,0),MATCH('Order-Worksheet'!K$1,products!$A$1:$G$1,0))</f>
        <v>0.5</v>
      </c>
      <c r="L581" s="7">
        <f>INDEX(products!$A$1:$G$49,MATCH('Order-Worksheet'!$D581,products!$A$1:$A$49,0),MATCH('Order-Worksheet'!L$1,products!$A$1:$G$1,0))</f>
        <v>6.75</v>
      </c>
      <c r="M581" s="7">
        <f t="shared" si="27"/>
        <v>33.75</v>
      </c>
      <c r="N581" t="str">
        <f t="shared" si="28"/>
        <v>Arabica</v>
      </c>
      <c r="O581" t="str">
        <f t="shared" si="29"/>
        <v>Medium</v>
      </c>
      <c r="P581" t="str">
        <f>VLOOKUP(Orders_Table[[#This Row],[Customer ID]],customers!$A$1:$I$1001,9,FALSE)</f>
        <v>No</v>
      </c>
    </row>
    <row r="582" spans="1:16" x14ac:dyDescent="0.25">
      <c r="A582" s="2" t="s">
        <v>3767</v>
      </c>
      <c r="B582" s="4">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INDEX(products!$A$1:$G$49,MATCH('Order-Worksheet'!$D582,products!$A$1:$A$49,0),MATCH('Order-Worksheet'!I$1,products!$A$1:$G$1,0))</f>
        <v>Exc</v>
      </c>
      <c r="J582" t="str">
        <f>INDEX(products!$A$1:$G$49,MATCH('Order-Worksheet'!$D582,products!$A$1:$A$49,0),MATCH('Order-Worksheet'!J$1,products!$A$1:$G$1,0))</f>
        <v>L</v>
      </c>
      <c r="K582" s="5">
        <f>INDEX(products!$A$1:$G$49,MATCH('Order-Worksheet'!$D582,products!$A$1:$A$49,0),MATCH('Order-Worksheet'!K$1,products!$A$1:$G$1,0))</f>
        <v>1</v>
      </c>
      <c r="L582" s="7">
        <f>INDEX(products!$A$1:$G$49,MATCH('Order-Worksheet'!$D582,products!$A$1:$A$49,0),MATCH('Order-Worksheet'!L$1,products!$A$1:$G$1,0))</f>
        <v>14.85</v>
      </c>
      <c r="M582" s="7">
        <f t="shared" si="27"/>
        <v>44.55</v>
      </c>
      <c r="N582" t="str">
        <f t="shared" si="28"/>
        <v>Excelsa</v>
      </c>
      <c r="O582" t="str">
        <f t="shared" si="29"/>
        <v>Light</v>
      </c>
      <c r="P582" t="str">
        <f>VLOOKUP(Orders_Table[[#This Row],[Customer ID]],customers!$A$1:$I$1001,9,FALSE)</f>
        <v>Yes</v>
      </c>
    </row>
    <row r="583" spans="1:16" x14ac:dyDescent="0.25">
      <c r="A583" s="2" t="s">
        <v>3773</v>
      </c>
      <c r="B583" s="4">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INDEX(products!$A$1:$G$49,MATCH('Order-Worksheet'!$D583,products!$A$1:$A$49,0),MATCH('Order-Worksheet'!I$1,products!$A$1:$G$1,0))</f>
        <v>Exc</v>
      </c>
      <c r="J583" t="str">
        <f>INDEX(products!$A$1:$G$49,MATCH('Order-Worksheet'!$D583,products!$A$1:$A$49,0),MATCH('Order-Worksheet'!J$1,products!$A$1:$G$1,0))</f>
        <v>L</v>
      </c>
      <c r="K583" s="5">
        <f>INDEX(products!$A$1:$G$49,MATCH('Order-Worksheet'!$D583,products!$A$1:$A$49,0),MATCH('Order-Worksheet'!K$1,products!$A$1:$G$1,0))</f>
        <v>0.5</v>
      </c>
      <c r="L583" s="7">
        <f>INDEX(products!$A$1:$G$49,MATCH('Order-Worksheet'!$D583,products!$A$1:$A$49,0),MATCH('Order-Worksheet'!L$1,products!$A$1:$G$1,0))</f>
        <v>8.91</v>
      </c>
      <c r="M583" s="7">
        <f t="shared" si="27"/>
        <v>44.55</v>
      </c>
      <c r="N583" t="str">
        <f t="shared" si="28"/>
        <v>Excelsa</v>
      </c>
      <c r="O583" t="str">
        <f t="shared" si="29"/>
        <v>Light</v>
      </c>
      <c r="P583" t="str">
        <f>VLOOKUP(Orders_Table[[#This Row],[Customer ID]],customers!$A$1:$I$1001,9,FALSE)</f>
        <v>Yes</v>
      </c>
    </row>
    <row r="584" spans="1:16" x14ac:dyDescent="0.25">
      <c r="A584" s="2" t="s">
        <v>3778</v>
      </c>
      <c r="B584" s="4">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INDEX(products!$A$1:$G$49,MATCH('Order-Worksheet'!$D584,products!$A$1:$A$49,0),MATCH('Order-Worksheet'!I$1,products!$A$1:$G$1,0))</f>
        <v>Exc</v>
      </c>
      <c r="J584" t="str">
        <f>INDEX(products!$A$1:$G$49,MATCH('Order-Worksheet'!$D584,products!$A$1:$A$49,0),MATCH('Order-Worksheet'!J$1,products!$A$1:$G$1,0))</f>
        <v>D</v>
      </c>
      <c r="K584" s="5">
        <f>INDEX(products!$A$1:$G$49,MATCH('Order-Worksheet'!$D584,products!$A$1:$A$49,0),MATCH('Order-Worksheet'!K$1,products!$A$1:$G$1,0))</f>
        <v>1</v>
      </c>
      <c r="L584" s="7">
        <f>INDEX(products!$A$1:$G$49,MATCH('Order-Worksheet'!$D584,products!$A$1:$A$49,0),MATCH('Order-Worksheet'!L$1,products!$A$1:$G$1,0))</f>
        <v>12.15</v>
      </c>
      <c r="M584" s="7">
        <f t="shared" si="27"/>
        <v>60.75</v>
      </c>
      <c r="N584" t="str">
        <f t="shared" si="28"/>
        <v>Excelsa</v>
      </c>
      <c r="O584" t="str">
        <f t="shared" si="29"/>
        <v>Dark</v>
      </c>
      <c r="P584" t="str">
        <f>VLOOKUP(Orders_Table[[#This Row],[Customer ID]],customers!$A$1:$I$1001,9,FALSE)</f>
        <v>No</v>
      </c>
    </row>
    <row r="585" spans="1:16" x14ac:dyDescent="0.25">
      <c r="A585" s="2" t="s">
        <v>3784</v>
      </c>
      <c r="B585" s="4">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INDEX(products!$A$1:$G$49,MATCH('Order-Worksheet'!$D585,products!$A$1:$A$49,0),MATCH('Order-Worksheet'!I$1,products!$A$1:$G$1,0))</f>
        <v>Rob</v>
      </c>
      <c r="J585" t="str">
        <f>INDEX(products!$A$1:$G$49,MATCH('Order-Worksheet'!$D585,products!$A$1:$A$49,0),MATCH('Order-Worksheet'!J$1,products!$A$1:$G$1,0))</f>
        <v>L</v>
      </c>
      <c r="K585" s="5">
        <f>INDEX(products!$A$1:$G$49,MATCH('Order-Worksheet'!$D585,products!$A$1:$A$49,0),MATCH('Order-Worksheet'!K$1,products!$A$1:$G$1,0))</f>
        <v>0.2</v>
      </c>
      <c r="L585" s="7">
        <f>INDEX(products!$A$1:$G$49,MATCH('Order-Worksheet'!$D585,products!$A$1:$A$49,0),MATCH('Order-Worksheet'!L$1,products!$A$1:$G$1,0))</f>
        <v>3.5849999999999995</v>
      </c>
      <c r="M585" s="7">
        <f t="shared" si="27"/>
        <v>3.5849999999999995</v>
      </c>
      <c r="N585" t="str">
        <f t="shared" si="28"/>
        <v>Robusta</v>
      </c>
      <c r="O585" t="str">
        <f t="shared" si="29"/>
        <v>Light</v>
      </c>
      <c r="P585" t="str">
        <f>VLOOKUP(Orders_Table[[#This Row],[Customer ID]],customers!$A$1:$I$1001,9,FALSE)</f>
        <v>Yes</v>
      </c>
    </row>
    <row r="586" spans="1:16" x14ac:dyDescent="0.25">
      <c r="A586" s="2" t="s">
        <v>3790</v>
      </c>
      <c r="B586" s="4">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INDEX(products!$A$1:$G$49,MATCH('Order-Worksheet'!$D586,products!$A$1:$A$49,0),MATCH('Order-Worksheet'!I$1,products!$A$1:$G$1,0))</f>
        <v>Rob</v>
      </c>
      <c r="J586" t="str">
        <f>INDEX(products!$A$1:$G$49,MATCH('Order-Worksheet'!$D586,products!$A$1:$A$49,0),MATCH('Order-Worksheet'!J$1,products!$A$1:$G$1,0))</f>
        <v>L</v>
      </c>
      <c r="K586" s="5">
        <f>INDEX(products!$A$1:$G$49,MATCH('Order-Worksheet'!$D586,products!$A$1:$A$49,0),MATCH('Order-Worksheet'!K$1,products!$A$1:$G$1,0))</f>
        <v>0.2</v>
      </c>
      <c r="L586" s="7">
        <f>INDEX(products!$A$1:$G$49,MATCH('Order-Worksheet'!$D586,products!$A$1:$A$49,0),MATCH('Order-Worksheet'!L$1,products!$A$1:$G$1,0))</f>
        <v>3.5849999999999995</v>
      </c>
      <c r="M586" s="7">
        <f t="shared" si="27"/>
        <v>21.509999999999998</v>
      </c>
      <c r="N586" t="str">
        <f t="shared" si="28"/>
        <v>Robusta</v>
      </c>
      <c r="O586" t="str">
        <f t="shared" si="29"/>
        <v>Light</v>
      </c>
      <c r="P586" t="str">
        <f>VLOOKUP(Orders_Table[[#This Row],[Customer ID]],customers!$A$1:$I$1001,9,FALSE)</f>
        <v>No</v>
      </c>
    </row>
    <row r="587" spans="1:16" x14ac:dyDescent="0.25">
      <c r="A587" s="2" t="s">
        <v>3796</v>
      </c>
      <c r="B587" s="4">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INDEX(products!$A$1:$G$49,MATCH('Order-Worksheet'!$D587,products!$A$1:$A$49,0),MATCH('Order-Worksheet'!I$1,products!$A$1:$G$1,0))</f>
        <v>Exc</v>
      </c>
      <c r="J587" t="str">
        <f>INDEX(products!$A$1:$G$49,MATCH('Order-Worksheet'!$D587,products!$A$1:$A$49,0),MATCH('Order-Worksheet'!J$1,products!$A$1:$G$1,0))</f>
        <v>M</v>
      </c>
      <c r="K587" s="5">
        <f>INDEX(products!$A$1:$G$49,MATCH('Order-Worksheet'!$D587,products!$A$1:$A$49,0),MATCH('Order-Worksheet'!K$1,products!$A$1:$G$1,0))</f>
        <v>0.5</v>
      </c>
      <c r="L587" s="7">
        <f>INDEX(products!$A$1:$G$49,MATCH('Order-Worksheet'!$D587,products!$A$1:$A$49,0),MATCH('Order-Worksheet'!L$1,products!$A$1:$G$1,0))</f>
        <v>8.25</v>
      </c>
      <c r="M587" s="7">
        <f t="shared" si="27"/>
        <v>16.5</v>
      </c>
      <c r="N587" t="str">
        <f t="shared" si="28"/>
        <v>Excelsa</v>
      </c>
      <c r="O587" t="str">
        <f t="shared" si="29"/>
        <v>Medium</v>
      </c>
      <c r="P587" t="str">
        <f>VLOOKUP(Orders_Table[[#This Row],[Customer ID]],customers!$A$1:$I$1001,9,FALSE)</f>
        <v>Yes</v>
      </c>
    </row>
    <row r="588" spans="1:16" x14ac:dyDescent="0.25">
      <c r="A588" s="2" t="s">
        <v>3802</v>
      </c>
      <c r="B588" s="4">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INDEX(products!$A$1:$G$49,MATCH('Order-Worksheet'!$D588,products!$A$1:$A$49,0),MATCH('Order-Worksheet'!I$1,products!$A$1:$G$1,0))</f>
        <v>Rob</v>
      </c>
      <c r="J588" t="str">
        <f>INDEX(products!$A$1:$G$49,MATCH('Order-Worksheet'!$D588,products!$A$1:$A$49,0),MATCH('Order-Worksheet'!J$1,products!$A$1:$G$1,0))</f>
        <v>L</v>
      </c>
      <c r="K588" s="5">
        <f>INDEX(products!$A$1:$G$49,MATCH('Order-Worksheet'!$D588,products!$A$1:$A$49,0),MATCH('Order-Worksheet'!K$1,products!$A$1:$G$1,0))</f>
        <v>2.5</v>
      </c>
      <c r="L588" s="7">
        <f>INDEX(products!$A$1:$G$49,MATCH('Order-Worksheet'!$D588,products!$A$1:$A$49,0),MATCH('Order-Worksheet'!L$1,products!$A$1:$G$1,0))</f>
        <v>27.484999999999996</v>
      </c>
      <c r="M588" s="7">
        <f t="shared" si="27"/>
        <v>82.454999999999984</v>
      </c>
      <c r="N588" t="str">
        <f t="shared" si="28"/>
        <v>Robusta</v>
      </c>
      <c r="O588" t="str">
        <f t="shared" si="29"/>
        <v>Light</v>
      </c>
      <c r="P588" t="str">
        <f>VLOOKUP(Orders_Table[[#This Row],[Customer ID]],customers!$A$1:$I$1001,9,FALSE)</f>
        <v>No</v>
      </c>
    </row>
    <row r="589" spans="1:16" x14ac:dyDescent="0.25">
      <c r="A589" s="2" t="s">
        <v>3807</v>
      </c>
      <c r="B589" s="4">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INDEX(products!$A$1:$G$49,MATCH('Order-Worksheet'!$D589,products!$A$1:$A$49,0),MATCH('Order-Worksheet'!I$1,products!$A$1:$G$1,0))</f>
        <v>Lib</v>
      </c>
      <c r="J589" t="str">
        <f>INDEX(products!$A$1:$G$49,MATCH('Order-Worksheet'!$D589,products!$A$1:$A$49,0),MATCH('Order-Worksheet'!J$1,products!$A$1:$G$1,0))</f>
        <v>D</v>
      </c>
      <c r="K589" s="5">
        <f>INDEX(products!$A$1:$G$49,MATCH('Order-Worksheet'!$D589,products!$A$1:$A$49,0),MATCH('Order-Worksheet'!K$1,products!$A$1:$G$1,0))</f>
        <v>0.5</v>
      </c>
      <c r="L589" s="7">
        <f>INDEX(products!$A$1:$G$49,MATCH('Order-Worksheet'!$D589,products!$A$1:$A$49,0),MATCH('Order-Worksheet'!L$1,products!$A$1:$G$1,0))</f>
        <v>7.77</v>
      </c>
      <c r="M589" s="7">
        <f t="shared" si="27"/>
        <v>7.77</v>
      </c>
      <c r="N589" t="str">
        <f t="shared" si="28"/>
        <v>Liberica</v>
      </c>
      <c r="O589" t="str">
        <f t="shared" si="29"/>
        <v>Dark</v>
      </c>
      <c r="P589" t="str">
        <f>VLOOKUP(Orders_Table[[#This Row],[Customer ID]],customers!$A$1:$I$1001,9,FALSE)</f>
        <v>Yes</v>
      </c>
    </row>
    <row r="590" spans="1:16" x14ac:dyDescent="0.25">
      <c r="A590" s="2" t="s">
        <v>3812</v>
      </c>
      <c r="B590" s="4">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INDEX(products!$A$1:$G$49,MATCH('Order-Worksheet'!$D590,products!$A$1:$A$49,0),MATCH('Order-Worksheet'!I$1,products!$A$1:$G$1,0))</f>
        <v>Rob</v>
      </c>
      <c r="J590" t="str">
        <f>INDEX(products!$A$1:$G$49,MATCH('Order-Worksheet'!$D590,products!$A$1:$A$49,0),MATCH('Order-Worksheet'!J$1,products!$A$1:$G$1,0))</f>
        <v>M</v>
      </c>
      <c r="K590" s="5">
        <f>INDEX(products!$A$1:$G$49,MATCH('Order-Worksheet'!$D590,products!$A$1:$A$49,0),MATCH('Order-Worksheet'!K$1,products!$A$1:$G$1,0))</f>
        <v>0.5</v>
      </c>
      <c r="L590" s="7">
        <f>INDEX(products!$A$1:$G$49,MATCH('Order-Worksheet'!$D590,products!$A$1:$A$49,0),MATCH('Order-Worksheet'!L$1,products!$A$1:$G$1,0))</f>
        <v>5.97</v>
      </c>
      <c r="M590" s="7">
        <f t="shared" si="27"/>
        <v>11.94</v>
      </c>
      <c r="N590" t="str">
        <f t="shared" si="28"/>
        <v>Robusta</v>
      </c>
      <c r="O590" t="str">
        <f t="shared" si="29"/>
        <v>Medium</v>
      </c>
      <c r="P590" t="str">
        <f>VLOOKUP(Orders_Table[[#This Row],[Customer ID]],customers!$A$1:$I$1001,9,FALSE)</f>
        <v>Yes</v>
      </c>
    </row>
    <row r="591" spans="1:16" x14ac:dyDescent="0.25">
      <c r="A591" s="2" t="s">
        <v>3818</v>
      </c>
      <c r="B591" s="4">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INDEX(products!$A$1:$G$49,MATCH('Order-Worksheet'!$D591,products!$A$1:$A$49,0),MATCH('Order-Worksheet'!I$1,products!$A$1:$G$1,0))</f>
        <v>Exc</v>
      </c>
      <c r="J591" t="str">
        <f>INDEX(products!$A$1:$G$49,MATCH('Order-Worksheet'!$D591,products!$A$1:$A$49,0),MATCH('Order-Worksheet'!J$1,products!$A$1:$G$1,0))</f>
        <v>L</v>
      </c>
      <c r="K591" s="5">
        <f>INDEX(products!$A$1:$G$49,MATCH('Order-Worksheet'!$D591,products!$A$1:$A$49,0),MATCH('Order-Worksheet'!K$1,products!$A$1:$G$1,0))</f>
        <v>2.5</v>
      </c>
      <c r="L591" s="7">
        <f>INDEX(products!$A$1:$G$49,MATCH('Order-Worksheet'!$D591,products!$A$1:$A$49,0),MATCH('Order-Worksheet'!L$1,products!$A$1:$G$1,0))</f>
        <v>34.154999999999994</v>
      </c>
      <c r="M591" s="7">
        <f t="shared" si="27"/>
        <v>204.92999999999995</v>
      </c>
      <c r="N591" t="str">
        <f t="shared" si="28"/>
        <v>Excelsa</v>
      </c>
      <c r="O591" t="str">
        <f t="shared" si="29"/>
        <v>Light</v>
      </c>
      <c r="P591" t="str">
        <f>VLOOKUP(Orders_Table[[#This Row],[Customer ID]],customers!$A$1:$I$1001,9,FALSE)</f>
        <v>No</v>
      </c>
    </row>
    <row r="592" spans="1:16" x14ac:dyDescent="0.25">
      <c r="A592" s="2" t="s">
        <v>3823</v>
      </c>
      <c r="B592" s="4">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INDEX(products!$A$1:$G$49,MATCH('Order-Worksheet'!$D592,products!$A$1:$A$49,0),MATCH('Order-Worksheet'!I$1,products!$A$1:$G$1,0))</f>
        <v>Exc</v>
      </c>
      <c r="J592" t="str">
        <f>INDEX(products!$A$1:$G$49,MATCH('Order-Worksheet'!$D592,products!$A$1:$A$49,0),MATCH('Order-Worksheet'!J$1,products!$A$1:$G$1,0))</f>
        <v>M</v>
      </c>
      <c r="K592" s="5">
        <f>INDEX(products!$A$1:$G$49,MATCH('Order-Worksheet'!$D592,products!$A$1:$A$49,0),MATCH('Order-Worksheet'!K$1,products!$A$1:$G$1,0))</f>
        <v>2.5</v>
      </c>
      <c r="L592" s="7">
        <f>INDEX(products!$A$1:$G$49,MATCH('Order-Worksheet'!$D592,products!$A$1:$A$49,0),MATCH('Order-Worksheet'!L$1,products!$A$1:$G$1,0))</f>
        <v>31.624999999999996</v>
      </c>
      <c r="M592" s="7">
        <f t="shared" si="27"/>
        <v>63.249999999999993</v>
      </c>
      <c r="N592" t="str">
        <f t="shared" si="28"/>
        <v>Excelsa</v>
      </c>
      <c r="O592" t="str">
        <f t="shared" si="29"/>
        <v>Medium</v>
      </c>
      <c r="P592" t="str">
        <f>VLOOKUP(Orders_Table[[#This Row],[Customer ID]],customers!$A$1:$I$1001,9,FALSE)</f>
        <v>Yes</v>
      </c>
    </row>
    <row r="593" spans="1:16" x14ac:dyDescent="0.25">
      <c r="A593" s="2" t="s">
        <v>3829</v>
      </c>
      <c r="B593" s="4">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INDEX(products!$A$1:$G$49,MATCH('Order-Worksheet'!$D593,products!$A$1:$A$49,0),MATCH('Order-Worksheet'!I$1,products!$A$1:$G$1,0))</f>
        <v>Rob</v>
      </c>
      <c r="J593" t="str">
        <f>INDEX(products!$A$1:$G$49,MATCH('Order-Worksheet'!$D593,products!$A$1:$A$49,0),MATCH('Order-Worksheet'!J$1,products!$A$1:$G$1,0))</f>
        <v>D</v>
      </c>
      <c r="K593" s="5">
        <f>INDEX(products!$A$1:$G$49,MATCH('Order-Worksheet'!$D593,products!$A$1:$A$49,0),MATCH('Order-Worksheet'!K$1,products!$A$1:$G$1,0))</f>
        <v>0.2</v>
      </c>
      <c r="L593" s="7">
        <f>INDEX(products!$A$1:$G$49,MATCH('Order-Worksheet'!$D593,products!$A$1:$A$49,0),MATCH('Order-Worksheet'!L$1,products!$A$1:$G$1,0))</f>
        <v>2.6849999999999996</v>
      </c>
      <c r="M593" s="7">
        <f t="shared" si="27"/>
        <v>8.0549999999999997</v>
      </c>
      <c r="N593" t="str">
        <f t="shared" si="28"/>
        <v>Robusta</v>
      </c>
      <c r="O593" t="str">
        <f t="shared" si="29"/>
        <v>Dark</v>
      </c>
      <c r="P593" t="str">
        <f>VLOOKUP(Orders_Table[[#This Row],[Customer ID]],customers!$A$1:$I$1001,9,FALSE)</f>
        <v>Yes</v>
      </c>
    </row>
    <row r="594" spans="1:16" x14ac:dyDescent="0.25">
      <c r="A594" s="2" t="s">
        <v>3834</v>
      </c>
      <c r="B594" s="4">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INDEX(products!$A$1:$G$49,MATCH('Order-Worksheet'!$D594,products!$A$1:$A$49,0),MATCH('Order-Worksheet'!I$1,products!$A$1:$G$1,0))</f>
        <v>Ara</v>
      </c>
      <c r="J594" t="str">
        <f>INDEX(products!$A$1:$G$49,MATCH('Order-Worksheet'!$D594,products!$A$1:$A$49,0),MATCH('Order-Worksheet'!J$1,products!$A$1:$G$1,0))</f>
        <v>M</v>
      </c>
      <c r="K594" s="5">
        <f>INDEX(products!$A$1:$G$49,MATCH('Order-Worksheet'!$D594,products!$A$1:$A$49,0),MATCH('Order-Worksheet'!K$1,products!$A$1:$G$1,0))</f>
        <v>2.5</v>
      </c>
      <c r="L594" s="7">
        <f>INDEX(products!$A$1:$G$49,MATCH('Order-Worksheet'!$D594,products!$A$1:$A$49,0),MATCH('Order-Worksheet'!L$1,products!$A$1:$G$1,0))</f>
        <v>25.874999999999996</v>
      </c>
      <c r="M594" s="7">
        <f t="shared" si="27"/>
        <v>51.749999999999993</v>
      </c>
      <c r="N594" t="str">
        <f t="shared" si="28"/>
        <v>Arabica</v>
      </c>
      <c r="O594" t="str">
        <f t="shared" si="29"/>
        <v>Medium</v>
      </c>
      <c r="P594" t="str">
        <f>VLOOKUP(Orders_Table[[#This Row],[Customer ID]],customers!$A$1:$I$1001,9,FALSE)</f>
        <v>No</v>
      </c>
    </row>
    <row r="595" spans="1:16" x14ac:dyDescent="0.25">
      <c r="A595" s="2" t="s">
        <v>3839</v>
      </c>
      <c r="B595" s="4">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INDEX(products!$A$1:$G$49,MATCH('Order-Worksheet'!$D595,products!$A$1:$A$49,0),MATCH('Order-Worksheet'!I$1,products!$A$1:$G$1,0))</f>
        <v>Exc</v>
      </c>
      <c r="J595" t="str">
        <f>INDEX(products!$A$1:$G$49,MATCH('Order-Worksheet'!$D595,products!$A$1:$A$49,0),MATCH('Order-Worksheet'!J$1,products!$A$1:$G$1,0))</f>
        <v>D</v>
      </c>
      <c r="K595" s="5">
        <f>INDEX(products!$A$1:$G$49,MATCH('Order-Worksheet'!$D595,products!$A$1:$A$49,0),MATCH('Order-Worksheet'!K$1,products!$A$1:$G$1,0))</f>
        <v>2.5</v>
      </c>
      <c r="L595" s="7">
        <f>INDEX(products!$A$1:$G$49,MATCH('Order-Worksheet'!$D595,products!$A$1:$A$49,0),MATCH('Order-Worksheet'!L$1,products!$A$1:$G$1,0))</f>
        <v>27.945</v>
      </c>
      <c r="M595" s="7">
        <f t="shared" si="27"/>
        <v>27.945</v>
      </c>
      <c r="N595" t="str">
        <f t="shared" si="28"/>
        <v>Excelsa</v>
      </c>
      <c r="O595" t="str">
        <f t="shared" si="29"/>
        <v>Dark</v>
      </c>
      <c r="P595" t="str">
        <f>VLOOKUP(Orders_Table[[#This Row],[Customer ID]],customers!$A$1:$I$1001,9,FALSE)</f>
        <v>Yes</v>
      </c>
    </row>
    <row r="596" spans="1:16" x14ac:dyDescent="0.25">
      <c r="A596" s="2" t="s">
        <v>3844</v>
      </c>
      <c r="B596" s="4">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INDEX(products!$A$1:$G$49,MATCH('Order-Worksheet'!$D596,products!$A$1:$A$49,0),MATCH('Order-Worksheet'!I$1,products!$A$1:$G$1,0))</f>
        <v>Ara</v>
      </c>
      <c r="J596" t="str">
        <f>INDEX(products!$A$1:$G$49,MATCH('Order-Worksheet'!$D596,products!$A$1:$A$49,0),MATCH('Order-Worksheet'!J$1,products!$A$1:$G$1,0))</f>
        <v>L</v>
      </c>
      <c r="K596" s="5">
        <f>INDEX(products!$A$1:$G$49,MATCH('Order-Worksheet'!$D596,products!$A$1:$A$49,0),MATCH('Order-Worksheet'!K$1,products!$A$1:$G$1,0))</f>
        <v>2.5</v>
      </c>
      <c r="L596" s="7">
        <f>INDEX(products!$A$1:$G$49,MATCH('Order-Worksheet'!$D596,products!$A$1:$A$49,0),MATCH('Order-Worksheet'!L$1,products!$A$1:$G$1,0))</f>
        <v>29.784999999999997</v>
      </c>
      <c r="M596" s="7">
        <f t="shared" si="27"/>
        <v>59.569999999999993</v>
      </c>
      <c r="N596" t="str">
        <f t="shared" si="28"/>
        <v>Arabica</v>
      </c>
      <c r="O596" t="str">
        <f t="shared" si="29"/>
        <v>Light</v>
      </c>
      <c r="P596" t="str">
        <f>VLOOKUP(Orders_Table[[#This Row],[Customer ID]],customers!$A$1:$I$1001,9,FALSE)</f>
        <v>No</v>
      </c>
    </row>
    <row r="597" spans="1:16" x14ac:dyDescent="0.25">
      <c r="A597" s="2" t="s">
        <v>3850</v>
      </c>
      <c r="B597" s="4">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INDEX(products!$A$1:$G$49,MATCH('Order-Worksheet'!$D597,products!$A$1:$A$49,0),MATCH('Order-Worksheet'!I$1,products!$A$1:$G$1,0))</f>
        <v>Exc</v>
      </c>
      <c r="J597" t="str">
        <f>INDEX(products!$A$1:$G$49,MATCH('Order-Worksheet'!$D597,products!$A$1:$A$49,0),MATCH('Order-Worksheet'!J$1,products!$A$1:$G$1,0))</f>
        <v>L</v>
      </c>
      <c r="K597" s="5">
        <f>INDEX(products!$A$1:$G$49,MATCH('Order-Worksheet'!$D597,products!$A$1:$A$49,0),MATCH('Order-Worksheet'!K$1,products!$A$1:$G$1,0))</f>
        <v>1</v>
      </c>
      <c r="L597" s="7">
        <f>INDEX(products!$A$1:$G$49,MATCH('Order-Worksheet'!$D597,products!$A$1:$A$49,0),MATCH('Order-Worksheet'!L$1,products!$A$1:$G$1,0))</f>
        <v>14.85</v>
      </c>
      <c r="M597" s="7">
        <f t="shared" si="27"/>
        <v>14.85</v>
      </c>
      <c r="N597" t="str">
        <f t="shared" si="28"/>
        <v>Excelsa</v>
      </c>
      <c r="O597" t="str">
        <f t="shared" si="29"/>
        <v>Light</v>
      </c>
      <c r="P597" t="str">
        <f>VLOOKUP(Orders_Table[[#This Row],[Customer ID]],customers!$A$1:$I$1001,9,FALSE)</f>
        <v>No</v>
      </c>
    </row>
    <row r="598" spans="1:16" x14ac:dyDescent="0.25">
      <c r="A598" s="2" t="s">
        <v>3854</v>
      </c>
      <c r="B598" s="4">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INDEX(products!$A$1:$G$49,MATCH('Order-Worksheet'!$D598,products!$A$1:$A$49,0),MATCH('Order-Worksheet'!I$1,products!$A$1:$G$1,0))</f>
        <v>Ara</v>
      </c>
      <c r="J598" t="str">
        <f>INDEX(products!$A$1:$G$49,MATCH('Order-Worksheet'!$D598,products!$A$1:$A$49,0),MATCH('Order-Worksheet'!J$1,products!$A$1:$G$1,0))</f>
        <v>M</v>
      </c>
      <c r="K598" s="5">
        <f>INDEX(products!$A$1:$G$49,MATCH('Order-Worksheet'!$D598,products!$A$1:$A$49,0),MATCH('Order-Worksheet'!K$1,products!$A$1:$G$1,0))</f>
        <v>0.5</v>
      </c>
      <c r="L598" s="7">
        <f>INDEX(products!$A$1:$G$49,MATCH('Order-Worksheet'!$D598,products!$A$1:$A$49,0),MATCH('Order-Worksheet'!L$1,products!$A$1:$G$1,0))</f>
        <v>6.75</v>
      </c>
      <c r="M598" s="7">
        <f t="shared" si="27"/>
        <v>33.75</v>
      </c>
      <c r="N598" t="str">
        <f t="shared" si="28"/>
        <v>Arabica</v>
      </c>
      <c r="O598" t="str">
        <f t="shared" si="29"/>
        <v>Medium</v>
      </c>
      <c r="P598" t="str">
        <f>VLOOKUP(Orders_Table[[#This Row],[Customer ID]],customers!$A$1:$I$1001,9,FALSE)</f>
        <v>No</v>
      </c>
    </row>
    <row r="599" spans="1:16" x14ac:dyDescent="0.25">
      <c r="A599" s="2" t="s">
        <v>3860</v>
      </c>
      <c r="B599" s="4">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INDEX(products!$A$1:$G$49,MATCH('Order-Worksheet'!$D599,products!$A$1:$A$49,0),MATCH('Order-Worksheet'!I$1,products!$A$1:$G$1,0))</f>
        <v>Lib</v>
      </c>
      <c r="J599" t="str">
        <f>INDEX(products!$A$1:$G$49,MATCH('Order-Worksheet'!$D599,products!$A$1:$A$49,0),MATCH('Order-Worksheet'!J$1,products!$A$1:$G$1,0))</f>
        <v>L</v>
      </c>
      <c r="K599" s="5">
        <f>INDEX(products!$A$1:$G$49,MATCH('Order-Worksheet'!$D599,products!$A$1:$A$49,0),MATCH('Order-Worksheet'!K$1,products!$A$1:$G$1,0))</f>
        <v>2.5</v>
      </c>
      <c r="L599" s="7">
        <f>INDEX(products!$A$1:$G$49,MATCH('Order-Worksheet'!$D599,products!$A$1:$A$49,0),MATCH('Order-Worksheet'!L$1,products!$A$1:$G$1,0))</f>
        <v>36.454999999999998</v>
      </c>
      <c r="M599" s="7">
        <f t="shared" si="27"/>
        <v>145.82</v>
      </c>
      <c r="N599" t="str">
        <f t="shared" si="28"/>
        <v>Liberica</v>
      </c>
      <c r="O599" t="str">
        <f t="shared" si="29"/>
        <v>Light</v>
      </c>
      <c r="P599" t="str">
        <f>VLOOKUP(Orders_Table[[#This Row],[Customer ID]],customers!$A$1:$I$1001,9,FALSE)</f>
        <v>Yes</v>
      </c>
    </row>
    <row r="600" spans="1:16" x14ac:dyDescent="0.25">
      <c r="A600" s="2" t="s">
        <v>3866</v>
      </c>
      <c r="B600" s="4">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INDEX(products!$A$1:$G$49,MATCH('Order-Worksheet'!$D600,products!$A$1:$A$49,0),MATCH('Order-Worksheet'!I$1,products!$A$1:$G$1,0))</f>
        <v>Rob</v>
      </c>
      <c r="J600" t="str">
        <f>INDEX(products!$A$1:$G$49,MATCH('Order-Worksheet'!$D600,products!$A$1:$A$49,0),MATCH('Order-Worksheet'!J$1,products!$A$1:$G$1,0))</f>
        <v>M</v>
      </c>
      <c r="K600" s="5">
        <f>INDEX(products!$A$1:$G$49,MATCH('Order-Worksheet'!$D600,products!$A$1:$A$49,0),MATCH('Order-Worksheet'!K$1,products!$A$1:$G$1,0))</f>
        <v>0.2</v>
      </c>
      <c r="L600" s="7">
        <f>INDEX(products!$A$1:$G$49,MATCH('Order-Worksheet'!$D600,products!$A$1:$A$49,0),MATCH('Order-Worksheet'!L$1,products!$A$1:$G$1,0))</f>
        <v>2.9849999999999999</v>
      </c>
      <c r="M600" s="7">
        <f t="shared" si="27"/>
        <v>11.94</v>
      </c>
      <c r="N600" t="str">
        <f t="shared" si="28"/>
        <v>Robusta</v>
      </c>
      <c r="O600" t="str">
        <f t="shared" si="29"/>
        <v>Medium</v>
      </c>
      <c r="P600" t="str">
        <f>VLOOKUP(Orders_Table[[#This Row],[Customer ID]],customers!$A$1:$I$1001,9,FALSE)</f>
        <v>Yes</v>
      </c>
    </row>
    <row r="601" spans="1:16" x14ac:dyDescent="0.25">
      <c r="A601" s="2" t="s">
        <v>3872</v>
      </c>
      <c r="B601" s="4">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INDEX(products!$A$1:$G$49,MATCH('Order-Worksheet'!$D601,products!$A$1:$A$49,0),MATCH('Order-Worksheet'!I$1,products!$A$1:$G$1,0))</f>
        <v>Ara</v>
      </c>
      <c r="J601" t="str">
        <f>INDEX(products!$A$1:$G$49,MATCH('Order-Worksheet'!$D601,products!$A$1:$A$49,0),MATCH('Order-Worksheet'!J$1,products!$A$1:$G$1,0))</f>
        <v>D</v>
      </c>
      <c r="K601" s="5">
        <f>INDEX(products!$A$1:$G$49,MATCH('Order-Worksheet'!$D601,products!$A$1:$A$49,0),MATCH('Order-Worksheet'!K$1,products!$A$1:$G$1,0))</f>
        <v>0.2</v>
      </c>
      <c r="L601" s="7">
        <f>INDEX(products!$A$1:$G$49,MATCH('Order-Worksheet'!$D601,products!$A$1:$A$49,0),MATCH('Order-Worksheet'!L$1,products!$A$1:$G$1,0))</f>
        <v>2.9849999999999999</v>
      </c>
      <c r="M601" s="7">
        <f t="shared" si="27"/>
        <v>11.94</v>
      </c>
      <c r="N601" t="str">
        <f t="shared" si="28"/>
        <v>Arabica</v>
      </c>
      <c r="O601" t="str">
        <f t="shared" si="29"/>
        <v>Dark</v>
      </c>
      <c r="P601" t="str">
        <f>VLOOKUP(Orders_Table[[#This Row],[Customer ID]],customers!$A$1:$I$1001,9,FALSE)</f>
        <v>Yes</v>
      </c>
    </row>
    <row r="602" spans="1:16" x14ac:dyDescent="0.25">
      <c r="A602" s="2" t="s">
        <v>3877</v>
      </c>
      <c r="B602" s="4">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INDEX(products!$A$1:$G$49,MATCH('Order-Worksheet'!$D602,products!$A$1:$A$49,0),MATCH('Order-Worksheet'!I$1,products!$A$1:$G$1,0))</f>
        <v>Lib</v>
      </c>
      <c r="J602" t="str">
        <f>INDEX(products!$A$1:$G$49,MATCH('Order-Worksheet'!$D602,products!$A$1:$A$49,0),MATCH('Order-Worksheet'!J$1,products!$A$1:$G$1,0))</f>
        <v>D</v>
      </c>
      <c r="K602" s="5">
        <f>INDEX(products!$A$1:$G$49,MATCH('Order-Worksheet'!$D602,products!$A$1:$A$49,0),MATCH('Order-Worksheet'!K$1,products!$A$1:$G$1,0))</f>
        <v>0.5</v>
      </c>
      <c r="L602" s="7">
        <f>INDEX(products!$A$1:$G$49,MATCH('Order-Worksheet'!$D602,products!$A$1:$A$49,0),MATCH('Order-Worksheet'!L$1,products!$A$1:$G$1,0))</f>
        <v>7.77</v>
      </c>
      <c r="M602" s="7">
        <f t="shared" si="27"/>
        <v>7.77</v>
      </c>
      <c r="N602" t="str">
        <f t="shared" si="28"/>
        <v>Liberica</v>
      </c>
      <c r="O602" t="str">
        <f t="shared" si="29"/>
        <v>Dark</v>
      </c>
      <c r="P602" t="str">
        <f>VLOOKUP(Orders_Table[[#This Row],[Customer ID]],customers!$A$1:$I$1001,9,FALSE)</f>
        <v>No</v>
      </c>
    </row>
    <row r="603" spans="1:16" x14ac:dyDescent="0.25">
      <c r="A603" s="2" t="s">
        <v>3883</v>
      </c>
      <c r="B603" s="4">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INDEX(products!$A$1:$G$49,MATCH('Order-Worksheet'!$D603,products!$A$1:$A$49,0),MATCH('Order-Worksheet'!I$1,products!$A$1:$G$1,0))</f>
        <v>Rob</v>
      </c>
      <c r="J603" t="str">
        <f>INDEX(products!$A$1:$G$49,MATCH('Order-Worksheet'!$D603,products!$A$1:$A$49,0),MATCH('Order-Worksheet'!J$1,products!$A$1:$G$1,0))</f>
        <v>L</v>
      </c>
      <c r="K603" s="5">
        <f>INDEX(products!$A$1:$G$49,MATCH('Order-Worksheet'!$D603,products!$A$1:$A$49,0),MATCH('Order-Worksheet'!K$1,products!$A$1:$G$1,0))</f>
        <v>2.5</v>
      </c>
      <c r="L603" s="7">
        <f>INDEX(products!$A$1:$G$49,MATCH('Order-Worksheet'!$D603,products!$A$1:$A$49,0),MATCH('Order-Worksheet'!L$1,products!$A$1:$G$1,0))</f>
        <v>27.484999999999996</v>
      </c>
      <c r="M603" s="7">
        <f t="shared" si="27"/>
        <v>109.93999999999998</v>
      </c>
      <c r="N603" t="str">
        <f t="shared" si="28"/>
        <v>Robusta</v>
      </c>
      <c r="O603" t="str">
        <f t="shared" si="29"/>
        <v>Light</v>
      </c>
      <c r="P603" t="str">
        <f>VLOOKUP(Orders_Table[[#This Row],[Customer ID]],customers!$A$1:$I$1001,9,FALSE)</f>
        <v>Yes</v>
      </c>
    </row>
    <row r="604" spans="1:16" x14ac:dyDescent="0.25">
      <c r="A604" s="2" t="s">
        <v>3889</v>
      </c>
      <c r="B604" s="4">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INDEX(products!$A$1:$G$49,MATCH('Order-Worksheet'!$D604,products!$A$1:$A$49,0),MATCH('Order-Worksheet'!I$1,products!$A$1:$G$1,0))</f>
        <v>Exc</v>
      </c>
      <c r="J604" t="str">
        <f>INDEX(products!$A$1:$G$49,MATCH('Order-Worksheet'!$D604,products!$A$1:$A$49,0),MATCH('Order-Worksheet'!J$1,products!$A$1:$G$1,0))</f>
        <v>L</v>
      </c>
      <c r="K604" s="5">
        <f>INDEX(products!$A$1:$G$49,MATCH('Order-Worksheet'!$D604,products!$A$1:$A$49,0),MATCH('Order-Worksheet'!K$1,products!$A$1:$G$1,0))</f>
        <v>0.2</v>
      </c>
      <c r="L604" s="7">
        <f>INDEX(products!$A$1:$G$49,MATCH('Order-Worksheet'!$D604,products!$A$1:$A$49,0),MATCH('Order-Worksheet'!L$1,products!$A$1:$G$1,0))</f>
        <v>4.4550000000000001</v>
      </c>
      <c r="M604" s="7">
        <f t="shared" si="27"/>
        <v>22.274999999999999</v>
      </c>
      <c r="N604" t="str">
        <f t="shared" si="28"/>
        <v>Excelsa</v>
      </c>
      <c r="O604" t="str">
        <f t="shared" si="29"/>
        <v>Light</v>
      </c>
      <c r="P604" t="str">
        <f>VLOOKUP(Orders_Table[[#This Row],[Customer ID]],customers!$A$1:$I$1001,9,FALSE)</f>
        <v>Yes</v>
      </c>
    </row>
    <row r="605" spans="1:16" x14ac:dyDescent="0.25">
      <c r="A605" s="2" t="s">
        <v>3895</v>
      </c>
      <c r="B605" s="4">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INDEX(products!$A$1:$G$49,MATCH('Order-Worksheet'!$D605,products!$A$1:$A$49,0),MATCH('Order-Worksheet'!I$1,products!$A$1:$G$1,0))</f>
        <v>Rob</v>
      </c>
      <c r="J605" t="str">
        <f>INDEX(products!$A$1:$G$49,MATCH('Order-Worksheet'!$D605,products!$A$1:$A$49,0),MATCH('Order-Worksheet'!J$1,products!$A$1:$G$1,0))</f>
        <v>M</v>
      </c>
      <c r="K605" s="5">
        <f>INDEX(products!$A$1:$G$49,MATCH('Order-Worksheet'!$D605,products!$A$1:$A$49,0),MATCH('Order-Worksheet'!K$1,products!$A$1:$G$1,0))</f>
        <v>0.2</v>
      </c>
      <c r="L605" s="7">
        <f>INDEX(products!$A$1:$G$49,MATCH('Order-Worksheet'!$D605,products!$A$1:$A$49,0),MATCH('Order-Worksheet'!L$1,products!$A$1:$G$1,0))</f>
        <v>2.9849999999999999</v>
      </c>
      <c r="M605" s="7">
        <f t="shared" si="27"/>
        <v>8.9550000000000001</v>
      </c>
      <c r="N605" t="str">
        <f t="shared" si="28"/>
        <v>Robusta</v>
      </c>
      <c r="O605" t="str">
        <f t="shared" si="29"/>
        <v>Medium</v>
      </c>
      <c r="P605" t="str">
        <f>VLOOKUP(Orders_Table[[#This Row],[Customer ID]],customers!$A$1:$I$1001,9,FALSE)</f>
        <v>No</v>
      </c>
    </row>
    <row r="606" spans="1:16" x14ac:dyDescent="0.25">
      <c r="A606" s="2" t="s">
        <v>3900</v>
      </c>
      <c r="B606" s="4">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INDEX(products!$A$1:$G$49,MATCH('Order-Worksheet'!$D606,products!$A$1:$A$49,0),MATCH('Order-Worksheet'!I$1,products!$A$1:$G$1,0))</f>
        <v>Lib</v>
      </c>
      <c r="J606" t="str">
        <f>INDEX(products!$A$1:$G$49,MATCH('Order-Worksheet'!$D606,products!$A$1:$A$49,0),MATCH('Order-Worksheet'!J$1,products!$A$1:$G$1,0))</f>
        <v>D</v>
      </c>
      <c r="K606" s="5">
        <f>INDEX(products!$A$1:$G$49,MATCH('Order-Worksheet'!$D606,products!$A$1:$A$49,0),MATCH('Order-Worksheet'!K$1,products!$A$1:$G$1,0))</f>
        <v>2.5</v>
      </c>
      <c r="L606" s="7">
        <f>INDEX(products!$A$1:$G$49,MATCH('Order-Worksheet'!$D606,products!$A$1:$A$49,0),MATCH('Order-Worksheet'!L$1,products!$A$1:$G$1,0))</f>
        <v>29.784999999999997</v>
      </c>
      <c r="M606" s="7">
        <f t="shared" si="27"/>
        <v>119.13999999999999</v>
      </c>
      <c r="N606" t="str">
        <f t="shared" si="28"/>
        <v>Liberica</v>
      </c>
      <c r="O606" t="str">
        <f t="shared" si="29"/>
        <v>Dark</v>
      </c>
      <c r="P606" t="str">
        <f>VLOOKUP(Orders_Table[[#This Row],[Customer ID]],customers!$A$1:$I$1001,9,FALSE)</f>
        <v>No</v>
      </c>
    </row>
    <row r="607" spans="1:16" x14ac:dyDescent="0.25">
      <c r="A607" s="2" t="s">
        <v>3905</v>
      </c>
      <c r="B607" s="4">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INDEX(products!$A$1:$G$49,MATCH('Order-Worksheet'!$D607,products!$A$1:$A$49,0),MATCH('Order-Worksheet'!I$1,products!$A$1:$G$1,0))</f>
        <v>Ara</v>
      </c>
      <c r="J607" t="str">
        <f>INDEX(products!$A$1:$G$49,MATCH('Order-Worksheet'!$D607,products!$A$1:$A$49,0),MATCH('Order-Worksheet'!J$1,products!$A$1:$G$1,0))</f>
        <v>L</v>
      </c>
      <c r="K607" s="5">
        <f>INDEX(products!$A$1:$G$49,MATCH('Order-Worksheet'!$D607,products!$A$1:$A$49,0),MATCH('Order-Worksheet'!K$1,products!$A$1:$G$1,0))</f>
        <v>2.5</v>
      </c>
      <c r="L607" s="7">
        <f>INDEX(products!$A$1:$G$49,MATCH('Order-Worksheet'!$D607,products!$A$1:$A$49,0),MATCH('Order-Worksheet'!L$1,products!$A$1:$G$1,0))</f>
        <v>29.784999999999997</v>
      </c>
      <c r="M607" s="7">
        <f t="shared" si="27"/>
        <v>148.92499999999998</v>
      </c>
      <c r="N607" t="str">
        <f t="shared" si="28"/>
        <v>Arabica</v>
      </c>
      <c r="O607" t="str">
        <f t="shared" si="29"/>
        <v>Light</v>
      </c>
      <c r="P607" t="str">
        <f>VLOOKUP(Orders_Table[[#This Row],[Customer ID]],customers!$A$1:$I$1001,9,FALSE)</f>
        <v>Yes</v>
      </c>
    </row>
    <row r="608" spans="1:16" x14ac:dyDescent="0.25">
      <c r="A608" s="2" t="s">
        <v>3911</v>
      </c>
      <c r="B608" s="4">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INDEX(products!$A$1:$G$49,MATCH('Order-Worksheet'!$D608,products!$A$1:$A$49,0),MATCH('Order-Worksheet'!I$1,products!$A$1:$G$1,0))</f>
        <v>Lib</v>
      </c>
      <c r="J608" t="str">
        <f>INDEX(products!$A$1:$G$49,MATCH('Order-Worksheet'!$D608,products!$A$1:$A$49,0),MATCH('Order-Worksheet'!J$1,products!$A$1:$G$1,0))</f>
        <v>L</v>
      </c>
      <c r="K608" s="5">
        <f>INDEX(products!$A$1:$G$49,MATCH('Order-Worksheet'!$D608,products!$A$1:$A$49,0),MATCH('Order-Worksheet'!K$1,products!$A$1:$G$1,0))</f>
        <v>2.5</v>
      </c>
      <c r="L608" s="7">
        <f>INDEX(products!$A$1:$G$49,MATCH('Order-Worksheet'!$D608,products!$A$1:$A$49,0),MATCH('Order-Worksheet'!L$1,products!$A$1:$G$1,0))</f>
        <v>36.454999999999998</v>
      </c>
      <c r="M608" s="7">
        <f t="shared" si="27"/>
        <v>109.36499999999999</v>
      </c>
      <c r="N608" t="str">
        <f t="shared" si="28"/>
        <v>Liberica</v>
      </c>
      <c r="O608" t="str">
        <f t="shared" si="29"/>
        <v>Light</v>
      </c>
      <c r="P608" t="str">
        <f>VLOOKUP(Orders_Table[[#This Row],[Customer ID]],customers!$A$1:$I$1001,9,FALSE)</f>
        <v>Yes</v>
      </c>
    </row>
    <row r="609" spans="1:16" x14ac:dyDescent="0.25">
      <c r="A609" s="2" t="s">
        <v>3917</v>
      </c>
      <c r="B609" s="4">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INDEX(products!$A$1:$G$49,MATCH('Order-Worksheet'!$D609,products!$A$1:$A$49,0),MATCH('Order-Worksheet'!I$1,products!$A$1:$G$1,0))</f>
        <v>Exc</v>
      </c>
      <c r="J609" t="str">
        <f>INDEX(products!$A$1:$G$49,MATCH('Order-Worksheet'!$D609,products!$A$1:$A$49,0),MATCH('Order-Worksheet'!J$1,products!$A$1:$G$1,0))</f>
        <v>D</v>
      </c>
      <c r="K609" s="5">
        <f>INDEX(products!$A$1:$G$49,MATCH('Order-Worksheet'!$D609,products!$A$1:$A$49,0),MATCH('Order-Worksheet'!K$1,products!$A$1:$G$1,0))</f>
        <v>0.2</v>
      </c>
      <c r="L609" s="7">
        <f>INDEX(products!$A$1:$G$49,MATCH('Order-Worksheet'!$D609,products!$A$1:$A$49,0),MATCH('Order-Worksheet'!L$1,products!$A$1:$G$1,0))</f>
        <v>3.645</v>
      </c>
      <c r="M609" s="7">
        <f t="shared" si="27"/>
        <v>3.645</v>
      </c>
      <c r="N609" t="str">
        <f t="shared" si="28"/>
        <v>Excelsa</v>
      </c>
      <c r="O609" t="str">
        <f t="shared" si="29"/>
        <v>Dark</v>
      </c>
      <c r="P609" t="str">
        <f>VLOOKUP(Orders_Table[[#This Row],[Customer ID]],customers!$A$1:$I$1001,9,FALSE)</f>
        <v>Yes</v>
      </c>
    </row>
    <row r="610" spans="1:16" x14ac:dyDescent="0.25">
      <c r="A610" s="2" t="s">
        <v>3923</v>
      </c>
      <c r="B610" s="4">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INDEX(products!$A$1:$G$49,MATCH('Order-Worksheet'!$D610,products!$A$1:$A$49,0),MATCH('Order-Worksheet'!I$1,products!$A$1:$G$1,0))</f>
        <v>Exc</v>
      </c>
      <c r="J610" t="str">
        <f>INDEX(products!$A$1:$G$49,MATCH('Order-Worksheet'!$D610,products!$A$1:$A$49,0),MATCH('Order-Worksheet'!J$1,products!$A$1:$G$1,0))</f>
        <v>D</v>
      </c>
      <c r="K610" s="5">
        <f>INDEX(products!$A$1:$G$49,MATCH('Order-Worksheet'!$D610,products!$A$1:$A$49,0),MATCH('Order-Worksheet'!K$1,products!$A$1:$G$1,0))</f>
        <v>2.5</v>
      </c>
      <c r="L610" s="7">
        <f>INDEX(products!$A$1:$G$49,MATCH('Order-Worksheet'!$D610,products!$A$1:$A$49,0),MATCH('Order-Worksheet'!L$1,products!$A$1:$G$1,0))</f>
        <v>27.945</v>
      </c>
      <c r="M610" s="7">
        <f t="shared" si="27"/>
        <v>55.89</v>
      </c>
      <c r="N610" t="str">
        <f t="shared" si="28"/>
        <v>Excelsa</v>
      </c>
      <c r="O610" t="str">
        <f t="shared" si="29"/>
        <v>Dark</v>
      </c>
      <c r="P610" t="str">
        <f>VLOOKUP(Orders_Table[[#This Row],[Customer ID]],customers!$A$1:$I$1001,9,FALSE)</f>
        <v>No</v>
      </c>
    </row>
    <row r="611" spans="1:16" x14ac:dyDescent="0.25">
      <c r="A611" s="2" t="s">
        <v>3927</v>
      </c>
      <c r="B611" s="4">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INDEX(products!$A$1:$G$49,MATCH('Order-Worksheet'!$D611,products!$A$1:$A$49,0),MATCH('Order-Worksheet'!I$1,products!$A$1:$G$1,0))</f>
        <v>Lib</v>
      </c>
      <c r="J611" t="str">
        <f>INDEX(products!$A$1:$G$49,MATCH('Order-Worksheet'!$D611,products!$A$1:$A$49,0),MATCH('Order-Worksheet'!J$1,products!$A$1:$G$1,0))</f>
        <v>M</v>
      </c>
      <c r="K611" s="5">
        <f>INDEX(products!$A$1:$G$49,MATCH('Order-Worksheet'!$D611,products!$A$1:$A$49,0),MATCH('Order-Worksheet'!K$1,products!$A$1:$G$1,0))</f>
        <v>0.2</v>
      </c>
      <c r="L611" s="7">
        <f>INDEX(products!$A$1:$G$49,MATCH('Order-Worksheet'!$D611,products!$A$1:$A$49,0),MATCH('Order-Worksheet'!L$1,products!$A$1:$G$1,0))</f>
        <v>4.3650000000000002</v>
      </c>
      <c r="M611" s="7">
        <f t="shared" si="27"/>
        <v>26.19</v>
      </c>
      <c r="N611" t="str">
        <f t="shared" si="28"/>
        <v>Liberica</v>
      </c>
      <c r="O611" t="str">
        <f t="shared" si="29"/>
        <v>Medium</v>
      </c>
      <c r="P611" t="str">
        <f>VLOOKUP(Orders_Table[[#This Row],[Customer ID]],customers!$A$1:$I$1001,9,FALSE)</f>
        <v>Yes</v>
      </c>
    </row>
    <row r="612" spans="1:16" x14ac:dyDescent="0.25">
      <c r="A612" s="2" t="s">
        <v>3933</v>
      </c>
      <c r="B612" s="4">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INDEX(products!$A$1:$G$49,MATCH('Order-Worksheet'!$D612,products!$A$1:$A$49,0),MATCH('Order-Worksheet'!I$1,products!$A$1:$G$1,0))</f>
        <v>Rob</v>
      </c>
      <c r="J612" t="str">
        <f>INDEX(products!$A$1:$G$49,MATCH('Order-Worksheet'!$D612,products!$A$1:$A$49,0),MATCH('Order-Worksheet'!J$1,products!$A$1:$G$1,0))</f>
        <v>M</v>
      </c>
      <c r="K612" s="5">
        <f>INDEX(products!$A$1:$G$49,MATCH('Order-Worksheet'!$D612,products!$A$1:$A$49,0),MATCH('Order-Worksheet'!K$1,products!$A$1:$G$1,0))</f>
        <v>1</v>
      </c>
      <c r="L612" s="7">
        <f>INDEX(products!$A$1:$G$49,MATCH('Order-Worksheet'!$D612,products!$A$1:$A$49,0),MATCH('Order-Worksheet'!L$1,products!$A$1:$G$1,0))</f>
        <v>9.9499999999999993</v>
      </c>
      <c r="M612" s="7">
        <f t="shared" si="27"/>
        <v>39.799999999999997</v>
      </c>
      <c r="N612" t="str">
        <f t="shared" si="28"/>
        <v>Robusta</v>
      </c>
      <c r="O612" t="str">
        <f t="shared" si="29"/>
        <v>Medium</v>
      </c>
      <c r="P612" t="str">
        <f>VLOOKUP(Orders_Table[[#This Row],[Customer ID]],customers!$A$1:$I$1001,9,FALSE)</f>
        <v>No</v>
      </c>
    </row>
    <row r="613" spans="1:16" x14ac:dyDescent="0.25">
      <c r="A613" s="2" t="s">
        <v>3939</v>
      </c>
      <c r="B613" s="4">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INDEX(products!$A$1:$G$49,MATCH('Order-Worksheet'!$D613,products!$A$1:$A$49,0),MATCH('Order-Worksheet'!I$1,products!$A$1:$G$1,0))</f>
        <v>Exc</v>
      </c>
      <c r="J613" t="str">
        <f>INDEX(products!$A$1:$G$49,MATCH('Order-Worksheet'!$D613,products!$A$1:$A$49,0),MATCH('Order-Worksheet'!J$1,products!$A$1:$G$1,0))</f>
        <v>L</v>
      </c>
      <c r="K613" s="5">
        <f>INDEX(products!$A$1:$G$49,MATCH('Order-Worksheet'!$D613,products!$A$1:$A$49,0),MATCH('Order-Worksheet'!K$1,products!$A$1:$G$1,0))</f>
        <v>2.5</v>
      </c>
      <c r="L613" s="7">
        <f>INDEX(products!$A$1:$G$49,MATCH('Order-Worksheet'!$D613,products!$A$1:$A$49,0),MATCH('Order-Worksheet'!L$1,products!$A$1:$G$1,0))</f>
        <v>34.154999999999994</v>
      </c>
      <c r="M613" s="7">
        <f t="shared" si="27"/>
        <v>68.309999999999988</v>
      </c>
      <c r="N613" t="str">
        <f t="shared" si="28"/>
        <v>Excelsa</v>
      </c>
      <c r="O613" t="str">
        <f t="shared" si="29"/>
        <v>Light</v>
      </c>
      <c r="P613" t="str">
        <f>VLOOKUP(Orders_Table[[#This Row],[Customer ID]],customers!$A$1:$I$1001,9,FALSE)</f>
        <v>No</v>
      </c>
    </row>
    <row r="614" spans="1:16" x14ac:dyDescent="0.25">
      <c r="A614" s="2" t="s">
        <v>3945</v>
      </c>
      <c r="B614" s="4">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INDEX(products!$A$1:$G$49,MATCH('Order-Worksheet'!$D614,products!$A$1:$A$49,0),MATCH('Order-Worksheet'!I$1,products!$A$1:$G$1,0))</f>
        <v>Ara</v>
      </c>
      <c r="J614" t="str">
        <f>INDEX(products!$A$1:$G$49,MATCH('Order-Worksheet'!$D614,products!$A$1:$A$49,0),MATCH('Order-Worksheet'!J$1,products!$A$1:$G$1,0))</f>
        <v>M</v>
      </c>
      <c r="K614" s="5">
        <f>INDEX(products!$A$1:$G$49,MATCH('Order-Worksheet'!$D614,products!$A$1:$A$49,0),MATCH('Order-Worksheet'!K$1,products!$A$1:$G$1,0))</f>
        <v>0.2</v>
      </c>
      <c r="L614" s="7">
        <f>INDEX(products!$A$1:$G$49,MATCH('Order-Worksheet'!$D614,products!$A$1:$A$49,0),MATCH('Order-Worksheet'!L$1,products!$A$1:$G$1,0))</f>
        <v>3.375</v>
      </c>
      <c r="M614" s="7">
        <f t="shared" si="27"/>
        <v>13.5</v>
      </c>
      <c r="N614" t="str">
        <f t="shared" si="28"/>
        <v>Arabica</v>
      </c>
      <c r="O614" t="str">
        <f t="shared" si="29"/>
        <v>Medium</v>
      </c>
      <c r="P614" t="str">
        <f>VLOOKUP(Orders_Table[[#This Row],[Customer ID]],customers!$A$1:$I$1001,9,FALSE)</f>
        <v>No</v>
      </c>
    </row>
    <row r="615" spans="1:16" x14ac:dyDescent="0.25">
      <c r="A615" s="2" t="s">
        <v>3950</v>
      </c>
      <c r="B615" s="4">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INDEX(products!$A$1:$G$49,MATCH('Order-Worksheet'!$D615,products!$A$1:$A$49,0),MATCH('Order-Worksheet'!I$1,products!$A$1:$G$1,0))</f>
        <v>Rob</v>
      </c>
      <c r="J615" t="str">
        <f>INDEX(products!$A$1:$G$49,MATCH('Order-Worksheet'!$D615,products!$A$1:$A$49,0),MATCH('Order-Worksheet'!J$1,products!$A$1:$G$1,0))</f>
        <v>M</v>
      </c>
      <c r="K615" s="5">
        <f>INDEX(products!$A$1:$G$49,MATCH('Order-Worksheet'!$D615,products!$A$1:$A$49,0),MATCH('Order-Worksheet'!K$1,products!$A$1:$G$1,0))</f>
        <v>0.5</v>
      </c>
      <c r="L615" s="7">
        <f>INDEX(products!$A$1:$G$49,MATCH('Order-Worksheet'!$D615,products!$A$1:$A$49,0),MATCH('Order-Worksheet'!L$1,products!$A$1:$G$1,0))</f>
        <v>5.97</v>
      </c>
      <c r="M615" s="7">
        <f t="shared" si="27"/>
        <v>5.97</v>
      </c>
      <c r="N615" t="str">
        <f t="shared" si="28"/>
        <v>Robusta</v>
      </c>
      <c r="O615" t="str">
        <f t="shared" si="29"/>
        <v>Medium</v>
      </c>
      <c r="P615" t="str">
        <f>VLOOKUP(Orders_Table[[#This Row],[Customer ID]],customers!$A$1:$I$1001,9,FALSE)</f>
        <v>No</v>
      </c>
    </row>
    <row r="616" spans="1:16" x14ac:dyDescent="0.25">
      <c r="A616" s="2" t="s">
        <v>3955</v>
      </c>
      <c r="B616" s="4">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INDEX(products!$A$1:$G$49,MATCH('Order-Worksheet'!$D616,products!$A$1:$A$49,0),MATCH('Order-Worksheet'!I$1,products!$A$1:$G$1,0))</f>
        <v>Rob</v>
      </c>
      <c r="J616" t="str">
        <f>INDEX(products!$A$1:$G$49,MATCH('Order-Worksheet'!$D616,products!$A$1:$A$49,0),MATCH('Order-Worksheet'!J$1,products!$A$1:$G$1,0))</f>
        <v>M</v>
      </c>
      <c r="K616" s="5">
        <f>INDEX(products!$A$1:$G$49,MATCH('Order-Worksheet'!$D616,products!$A$1:$A$49,0),MATCH('Order-Worksheet'!K$1,products!$A$1:$G$1,0))</f>
        <v>0.5</v>
      </c>
      <c r="L616" s="7">
        <f>INDEX(products!$A$1:$G$49,MATCH('Order-Worksheet'!$D616,products!$A$1:$A$49,0),MATCH('Order-Worksheet'!L$1,products!$A$1:$G$1,0))</f>
        <v>5.97</v>
      </c>
      <c r="M616" s="7">
        <f t="shared" si="27"/>
        <v>29.849999999999998</v>
      </c>
      <c r="N616" t="str">
        <f t="shared" si="28"/>
        <v>Robusta</v>
      </c>
      <c r="O616" t="str">
        <f t="shared" si="29"/>
        <v>Medium</v>
      </c>
      <c r="P616" t="str">
        <f>VLOOKUP(Orders_Table[[#This Row],[Customer ID]],customers!$A$1:$I$1001,9,FALSE)</f>
        <v>Yes</v>
      </c>
    </row>
    <row r="617" spans="1:16" x14ac:dyDescent="0.25">
      <c r="A617" s="2" t="s">
        <v>3960</v>
      </c>
      <c r="B617" s="4">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INDEX(products!$A$1:$G$49,MATCH('Order-Worksheet'!$D617,products!$A$1:$A$49,0),MATCH('Order-Worksheet'!I$1,products!$A$1:$G$1,0))</f>
        <v>Lib</v>
      </c>
      <c r="J617" t="str">
        <f>INDEX(products!$A$1:$G$49,MATCH('Order-Worksheet'!$D617,products!$A$1:$A$49,0),MATCH('Order-Worksheet'!J$1,products!$A$1:$G$1,0))</f>
        <v>L</v>
      </c>
      <c r="K617" s="5">
        <f>INDEX(products!$A$1:$G$49,MATCH('Order-Worksheet'!$D617,products!$A$1:$A$49,0),MATCH('Order-Worksheet'!K$1,products!$A$1:$G$1,0))</f>
        <v>2.5</v>
      </c>
      <c r="L617" s="7">
        <f>INDEX(products!$A$1:$G$49,MATCH('Order-Worksheet'!$D617,products!$A$1:$A$49,0),MATCH('Order-Worksheet'!L$1,products!$A$1:$G$1,0))</f>
        <v>36.454999999999998</v>
      </c>
      <c r="M617" s="7">
        <f t="shared" si="27"/>
        <v>72.91</v>
      </c>
      <c r="N617" t="str">
        <f t="shared" si="28"/>
        <v>Liberica</v>
      </c>
      <c r="O617" t="str">
        <f t="shared" si="29"/>
        <v>Light</v>
      </c>
      <c r="P617" t="str">
        <f>VLOOKUP(Orders_Table[[#This Row],[Customer ID]],customers!$A$1:$I$1001,9,FALSE)</f>
        <v>Yes</v>
      </c>
    </row>
    <row r="618" spans="1:16" x14ac:dyDescent="0.25">
      <c r="A618" s="2" t="s">
        <v>3966</v>
      </c>
      <c r="B618" s="4">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INDEX(products!$A$1:$G$49,MATCH('Order-Worksheet'!$D618,products!$A$1:$A$49,0),MATCH('Order-Worksheet'!I$1,products!$A$1:$G$1,0))</f>
        <v>Exc</v>
      </c>
      <c r="J618" t="str">
        <f>INDEX(products!$A$1:$G$49,MATCH('Order-Worksheet'!$D618,products!$A$1:$A$49,0),MATCH('Order-Worksheet'!J$1,products!$A$1:$G$1,0))</f>
        <v>M</v>
      </c>
      <c r="K618" s="5">
        <f>INDEX(products!$A$1:$G$49,MATCH('Order-Worksheet'!$D618,products!$A$1:$A$49,0),MATCH('Order-Worksheet'!K$1,products!$A$1:$G$1,0))</f>
        <v>2.5</v>
      </c>
      <c r="L618" s="7">
        <f>INDEX(products!$A$1:$G$49,MATCH('Order-Worksheet'!$D618,products!$A$1:$A$49,0),MATCH('Order-Worksheet'!L$1,products!$A$1:$G$1,0))</f>
        <v>31.624999999999996</v>
      </c>
      <c r="M618" s="7">
        <f t="shared" si="27"/>
        <v>126.49999999999999</v>
      </c>
      <c r="N618" t="str">
        <f t="shared" si="28"/>
        <v>Excelsa</v>
      </c>
      <c r="O618" t="str">
        <f t="shared" si="29"/>
        <v>Medium</v>
      </c>
      <c r="P618" t="str">
        <f>VLOOKUP(Orders_Table[[#This Row],[Customer ID]],customers!$A$1:$I$1001,9,FALSE)</f>
        <v>No</v>
      </c>
    </row>
    <row r="619" spans="1:16" x14ac:dyDescent="0.25">
      <c r="A619" s="2" t="s">
        <v>3972</v>
      </c>
      <c r="B619" s="4">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INDEX(products!$A$1:$G$49,MATCH('Order-Worksheet'!$D619,products!$A$1:$A$49,0),MATCH('Order-Worksheet'!I$1,products!$A$1:$G$1,0))</f>
        <v>Lib</v>
      </c>
      <c r="J619" t="str">
        <f>INDEX(products!$A$1:$G$49,MATCH('Order-Worksheet'!$D619,products!$A$1:$A$49,0),MATCH('Order-Worksheet'!J$1,products!$A$1:$G$1,0))</f>
        <v>M</v>
      </c>
      <c r="K619" s="5">
        <f>INDEX(products!$A$1:$G$49,MATCH('Order-Worksheet'!$D619,products!$A$1:$A$49,0),MATCH('Order-Worksheet'!K$1,products!$A$1:$G$1,0))</f>
        <v>2.5</v>
      </c>
      <c r="L619" s="7">
        <f>INDEX(products!$A$1:$G$49,MATCH('Order-Worksheet'!$D619,products!$A$1:$A$49,0),MATCH('Order-Worksheet'!L$1,products!$A$1:$G$1,0))</f>
        <v>33.464999999999996</v>
      </c>
      <c r="M619" s="7">
        <f t="shared" si="27"/>
        <v>33.464999999999996</v>
      </c>
      <c r="N619" t="str">
        <f t="shared" si="28"/>
        <v>Liberica</v>
      </c>
      <c r="O619" t="str">
        <f t="shared" si="29"/>
        <v>Medium</v>
      </c>
      <c r="P619" t="str">
        <f>VLOOKUP(Orders_Table[[#This Row],[Customer ID]],customers!$A$1:$I$1001,9,FALSE)</f>
        <v>No</v>
      </c>
    </row>
    <row r="620" spans="1:16" x14ac:dyDescent="0.25">
      <c r="A620" s="2" t="s">
        <v>3978</v>
      </c>
      <c r="B620" s="4">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INDEX(products!$A$1:$G$49,MATCH('Order-Worksheet'!$D620,products!$A$1:$A$49,0),MATCH('Order-Worksheet'!I$1,products!$A$1:$G$1,0))</f>
        <v>Exc</v>
      </c>
      <c r="J620" t="str">
        <f>INDEX(products!$A$1:$G$49,MATCH('Order-Worksheet'!$D620,products!$A$1:$A$49,0),MATCH('Order-Worksheet'!J$1,products!$A$1:$G$1,0))</f>
        <v>D</v>
      </c>
      <c r="K620" s="5">
        <f>INDEX(products!$A$1:$G$49,MATCH('Order-Worksheet'!$D620,products!$A$1:$A$49,0),MATCH('Order-Worksheet'!K$1,products!$A$1:$G$1,0))</f>
        <v>1</v>
      </c>
      <c r="L620" s="7">
        <f>INDEX(products!$A$1:$G$49,MATCH('Order-Worksheet'!$D620,products!$A$1:$A$49,0),MATCH('Order-Worksheet'!L$1,products!$A$1:$G$1,0))</f>
        <v>12.15</v>
      </c>
      <c r="M620" s="7">
        <f t="shared" si="27"/>
        <v>72.900000000000006</v>
      </c>
      <c r="N620" t="str">
        <f t="shared" si="28"/>
        <v>Excelsa</v>
      </c>
      <c r="O620" t="str">
        <f t="shared" si="29"/>
        <v>Dark</v>
      </c>
      <c r="P620" t="str">
        <f>VLOOKUP(Orders_Table[[#This Row],[Customer ID]],customers!$A$1:$I$1001,9,FALSE)</f>
        <v>Yes</v>
      </c>
    </row>
    <row r="621" spans="1:16" x14ac:dyDescent="0.25">
      <c r="A621" s="2" t="s">
        <v>3984</v>
      </c>
      <c r="B621" s="4">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INDEX(products!$A$1:$G$49,MATCH('Order-Worksheet'!$D621,products!$A$1:$A$49,0),MATCH('Order-Worksheet'!I$1,products!$A$1:$G$1,0))</f>
        <v>Lib</v>
      </c>
      <c r="J621" t="str">
        <f>INDEX(products!$A$1:$G$49,MATCH('Order-Worksheet'!$D621,products!$A$1:$A$49,0),MATCH('Order-Worksheet'!J$1,products!$A$1:$G$1,0))</f>
        <v>D</v>
      </c>
      <c r="K621" s="5">
        <f>INDEX(products!$A$1:$G$49,MATCH('Order-Worksheet'!$D621,products!$A$1:$A$49,0),MATCH('Order-Worksheet'!K$1,products!$A$1:$G$1,0))</f>
        <v>0.5</v>
      </c>
      <c r="L621" s="7">
        <f>INDEX(products!$A$1:$G$49,MATCH('Order-Worksheet'!$D621,products!$A$1:$A$49,0),MATCH('Order-Worksheet'!L$1,products!$A$1:$G$1,0))</f>
        <v>7.77</v>
      </c>
      <c r="M621" s="7">
        <f t="shared" si="27"/>
        <v>15.54</v>
      </c>
      <c r="N621" t="str">
        <f t="shared" si="28"/>
        <v>Liberica</v>
      </c>
      <c r="O621" t="str">
        <f t="shared" si="29"/>
        <v>Dark</v>
      </c>
      <c r="P621" t="str">
        <f>VLOOKUP(Orders_Table[[#This Row],[Customer ID]],customers!$A$1:$I$1001,9,FALSE)</f>
        <v>Yes</v>
      </c>
    </row>
    <row r="622" spans="1:16" x14ac:dyDescent="0.25">
      <c r="A622" s="2" t="s">
        <v>3990</v>
      </c>
      <c r="B622" s="4">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INDEX(products!$A$1:$G$49,MATCH('Order-Worksheet'!$D622,products!$A$1:$A$49,0),MATCH('Order-Worksheet'!I$1,products!$A$1:$G$1,0))</f>
        <v>Ara</v>
      </c>
      <c r="J622" t="str">
        <f>INDEX(products!$A$1:$G$49,MATCH('Order-Worksheet'!$D622,products!$A$1:$A$49,0),MATCH('Order-Worksheet'!J$1,products!$A$1:$G$1,0))</f>
        <v>M</v>
      </c>
      <c r="K622" s="5">
        <f>INDEX(products!$A$1:$G$49,MATCH('Order-Worksheet'!$D622,products!$A$1:$A$49,0),MATCH('Order-Worksheet'!K$1,products!$A$1:$G$1,0))</f>
        <v>0.2</v>
      </c>
      <c r="L622" s="7">
        <f>INDEX(products!$A$1:$G$49,MATCH('Order-Worksheet'!$D622,products!$A$1:$A$49,0),MATCH('Order-Worksheet'!L$1,products!$A$1:$G$1,0))</f>
        <v>3.375</v>
      </c>
      <c r="M622" s="7">
        <f t="shared" si="27"/>
        <v>20.25</v>
      </c>
      <c r="N622" t="str">
        <f t="shared" si="28"/>
        <v>Arabica</v>
      </c>
      <c r="O622" t="str">
        <f t="shared" si="29"/>
        <v>Medium</v>
      </c>
      <c r="P622" t="str">
        <f>VLOOKUP(Orders_Table[[#This Row],[Customer ID]],customers!$A$1:$I$1001,9,FALSE)</f>
        <v>No</v>
      </c>
    </row>
    <row r="623" spans="1:16" x14ac:dyDescent="0.25">
      <c r="A623" s="2" t="s">
        <v>3996</v>
      </c>
      <c r="B623" s="4">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INDEX(products!$A$1:$G$49,MATCH('Order-Worksheet'!$D623,products!$A$1:$A$49,0),MATCH('Order-Worksheet'!I$1,products!$A$1:$G$1,0))</f>
        <v>Ara</v>
      </c>
      <c r="J623" t="str">
        <f>INDEX(products!$A$1:$G$49,MATCH('Order-Worksheet'!$D623,products!$A$1:$A$49,0),MATCH('Order-Worksheet'!J$1,products!$A$1:$G$1,0))</f>
        <v>L</v>
      </c>
      <c r="K623" s="5">
        <f>INDEX(products!$A$1:$G$49,MATCH('Order-Worksheet'!$D623,products!$A$1:$A$49,0),MATCH('Order-Worksheet'!K$1,products!$A$1:$G$1,0))</f>
        <v>1</v>
      </c>
      <c r="L623" s="7">
        <f>INDEX(products!$A$1:$G$49,MATCH('Order-Worksheet'!$D623,products!$A$1:$A$49,0),MATCH('Order-Worksheet'!L$1,products!$A$1:$G$1,0))</f>
        <v>12.95</v>
      </c>
      <c r="M623" s="7">
        <f t="shared" si="27"/>
        <v>77.699999999999989</v>
      </c>
      <c r="N623" t="str">
        <f t="shared" si="28"/>
        <v>Arabica</v>
      </c>
      <c r="O623" t="str">
        <f t="shared" si="29"/>
        <v>Light</v>
      </c>
      <c r="P623" t="str">
        <f>VLOOKUP(Orders_Table[[#This Row],[Customer ID]],customers!$A$1:$I$1001,9,FALSE)</f>
        <v>No</v>
      </c>
    </row>
    <row r="624" spans="1:16" x14ac:dyDescent="0.25">
      <c r="A624" s="2" t="s">
        <v>4002</v>
      </c>
      <c r="B624" s="4">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INDEX(products!$A$1:$G$49,MATCH('Order-Worksheet'!$D624,products!$A$1:$A$49,0),MATCH('Order-Worksheet'!I$1,products!$A$1:$G$1,0))</f>
        <v>Lib</v>
      </c>
      <c r="J624" t="str">
        <f>INDEX(products!$A$1:$G$49,MATCH('Order-Worksheet'!$D624,products!$A$1:$A$49,0),MATCH('Order-Worksheet'!J$1,products!$A$1:$G$1,0))</f>
        <v>M</v>
      </c>
      <c r="K624" s="5">
        <f>INDEX(products!$A$1:$G$49,MATCH('Order-Worksheet'!$D624,products!$A$1:$A$49,0),MATCH('Order-Worksheet'!K$1,products!$A$1:$G$1,0))</f>
        <v>2.5</v>
      </c>
      <c r="L624" s="7">
        <f>INDEX(products!$A$1:$G$49,MATCH('Order-Worksheet'!$D624,products!$A$1:$A$49,0),MATCH('Order-Worksheet'!L$1,products!$A$1:$G$1,0))</f>
        <v>33.464999999999996</v>
      </c>
      <c r="M624" s="7">
        <f t="shared" si="27"/>
        <v>133.85999999999999</v>
      </c>
      <c r="N624" t="str">
        <f t="shared" si="28"/>
        <v>Liberica</v>
      </c>
      <c r="O624" t="str">
        <f t="shared" si="29"/>
        <v>Medium</v>
      </c>
      <c r="P624" t="str">
        <f>VLOOKUP(Orders_Table[[#This Row],[Customer ID]],customers!$A$1:$I$1001,9,FALSE)</f>
        <v>No</v>
      </c>
    </row>
    <row r="625" spans="1:16" x14ac:dyDescent="0.25">
      <c r="A625" s="2" t="s">
        <v>4007</v>
      </c>
      <c r="B625" s="4">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INDEX(products!$A$1:$G$49,MATCH('Order-Worksheet'!$D625,products!$A$1:$A$49,0),MATCH('Order-Worksheet'!I$1,products!$A$1:$G$1,0))</f>
        <v>Exc</v>
      </c>
      <c r="J625" t="str">
        <f>INDEX(products!$A$1:$G$49,MATCH('Order-Worksheet'!$D625,products!$A$1:$A$49,0),MATCH('Order-Worksheet'!J$1,products!$A$1:$G$1,0))</f>
        <v>D</v>
      </c>
      <c r="K625" s="5">
        <f>INDEX(products!$A$1:$G$49,MATCH('Order-Worksheet'!$D625,products!$A$1:$A$49,0),MATCH('Order-Worksheet'!K$1,products!$A$1:$G$1,0))</f>
        <v>1</v>
      </c>
      <c r="L625" s="7">
        <f>INDEX(products!$A$1:$G$49,MATCH('Order-Worksheet'!$D625,products!$A$1:$A$49,0),MATCH('Order-Worksheet'!L$1,products!$A$1:$G$1,0))</f>
        <v>12.15</v>
      </c>
      <c r="M625" s="7">
        <f t="shared" si="27"/>
        <v>12.15</v>
      </c>
      <c r="N625" t="str">
        <f t="shared" si="28"/>
        <v>Excelsa</v>
      </c>
      <c r="O625" t="str">
        <f t="shared" si="29"/>
        <v>Dark</v>
      </c>
      <c r="P625" t="str">
        <f>VLOOKUP(Orders_Table[[#This Row],[Customer ID]],customers!$A$1:$I$1001,9,FALSE)</f>
        <v>No</v>
      </c>
    </row>
    <row r="626" spans="1:16" x14ac:dyDescent="0.25">
      <c r="A626" s="2" t="s">
        <v>4012</v>
      </c>
      <c r="B626" s="4">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INDEX(products!$A$1:$G$49,MATCH('Order-Worksheet'!$D626,products!$A$1:$A$49,0),MATCH('Order-Worksheet'!I$1,products!$A$1:$G$1,0))</f>
        <v>Exc</v>
      </c>
      <c r="J626" t="str">
        <f>INDEX(products!$A$1:$G$49,MATCH('Order-Worksheet'!$D626,products!$A$1:$A$49,0),MATCH('Order-Worksheet'!J$1,products!$A$1:$G$1,0))</f>
        <v>M</v>
      </c>
      <c r="K626" s="5">
        <f>INDEX(products!$A$1:$G$49,MATCH('Order-Worksheet'!$D626,products!$A$1:$A$49,0),MATCH('Order-Worksheet'!K$1,products!$A$1:$G$1,0))</f>
        <v>2.5</v>
      </c>
      <c r="L626" s="7">
        <f>INDEX(products!$A$1:$G$49,MATCH('Order-Worksheet'!$D626,products!$A$1:$A$49,0),MATCH('Order-Worksheet'!L$1,products!$A$1:$G$1,0))</f>
        <v>31.624999999999996</v>
      </c>
      <c r="M626" s="7">
        <f t="shared" si="27"/>
        <v>63.249999999999993</v>
      </c>
      <c r="N626" t="str">
        <f t="shared" si="28"/>
        <v>Excelsa</v>
      </c>
      <c r="O626" t="str">
        <f t="shared" si="29"/>
        <v>Medium</v>
      </c>
      <c r="P626" t="str">
        <f>VLOOKUP(Orders_Table[[#This Row],[Customer ID]],customers!$A$1:$I$1001,9,FALSE)</f>
        <v>Yes</v>
      </c>
    </row>
    <row r="627" spans="1:16" x14ac:dyDescent="0.25">
      <c r="A627" s="2" t="s">
        <v>4017</v>
      </c>
      <c r="B627" s="4">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INDEX(products!$A$1:$G$49,MATCH('Order-Worksheet'!$D627,products!$A$1:$A$49,0),MATCH('Order-Worksheet'!I$1,products!$A$1:$G$1,0))</f>
        <v>Rob</v>
      </c>
      <c r="J627" t="str">
        <f>INDEX(products!$A$1:$G$49,MATCH('Order-Worksheet'!$D627,products!$A$1:$A$49,0),MATCH('Order-Worksheet'!J$1,products!$A$1:$G$1,0))</f>
        <v>L</v>
      </c>
      <c r="K627" s="5">
        <f>INDEX(products!$A$1:$G$49,MATCH('Order-Worksheet'!$D627,products!$A$1:$A$49,0),MATCH('Order-Worksheet'!K$1,products!$A$1:$G$1,0))</f>
        <v>0.5</v>
      </c>
      <c r="L627" s="7">
        <f>INDEX(products!$A$1:$G$49,MATCH('Order-Worksheet'!$D627,products!$A$1:$A$49,0),MATCH('Order-Worksheet'!L$1,products!$A$1:$G$1,0))</f>
        <v>7.169999999999999</v>
      </c>
      <c r="M627" s="7">
        <f t="shared" si="27"/>
        <v>35.849999999999994</v>
      </c>
      <c r="N627" t="str">
        <f t="shared" si="28"/>
        <v>Robusta</v>
      </c>
      <c r="O627" t="str">
        <f t="shared" si="29"/>
        <v>Light</v>
      </c>
      <c r="P627" t="str">
        <f>VLOOKUP(Orders_Table[[#This Row],[Customer ID]],customers!$A$1:$I$1001,9,FALSE)</f>
        <v>No</v>
      </c>
    </row>
    <row r="628" spans="1:16" x14ac:dyDescent="0.25">
      <c r="A628" s="2" t="s">
        <v>4023</v>
      </c>
      <c r="B628" s="4">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INDEX(products!$A$1:$G$49,MATCH('Order-Worksheet'!$D628,products!$A$1:$A$49,0),MATCH('Order-Worksheet'!I$1,products!$A$1:$G$1,0))</f>
        <v>Ara</v>
      </c>
      <c r="J628" t="str">
        <f>INDEX(products!$A$1:$G$49,MATCH('Order-Worksheet'!$D628,products!$A$1:$A$49,0),MATCH('Order-Worksheet'!J$1,products!$A$1:$G$1,0))</f>
        <v>M</v>
      </c>
      <c r="K628" s="5">
        <f>INDEX(products!$A$1:$G$49,MATCH('Order-Worksheet'!$D628,products!$A$1:$A$49,0),MATCH('Order-Worksheet'!K$1,products!$A$1:$G$1,0))</f>
        <v>2.5</v>
      </c>
      <c r="L628" s="7">
        <f>INDEX(products!$A$1:$G$49,MATCH('Order-Worksheet'!$D628,products!$A$1:$A$49,0),MATCH('Order-Worksheet'!L$1,products!$A$1:$G$1,0))</f>
        <v>25.874999999999996</v>
      </c>
      <c r="M628" s="7">
        <f t="shared" si="27"/>
        <v>77.624999999999986</v>
      </c>
      <c r="N628" t="str">
        <f t="shared" si="28"/>
        <v>Arabica</v>
      </c>
      <c r="O628" t="str">
        <f t="shared" si="29"/>
        <v>Medium</v>
      </c>
      <c r="P628" t="str">
        <f>VLOOKUP(Orders_Table[[#This Row],[Customer ID]],customers!$A$1:$I$1001,9,FALSE)</f>
        <v>No</v>
      </c>
    </row>
    <row r="629" spans="1:16" x14ac:dyDescent="0.25">
      <c r="A629" s="2" t="s">
        <v>4029</v>
      </c>
      <c r="B629" s="4">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INDEX(products!$A$1:$G$49,MATCH('Order-Worksheet'!$D629,products!$A$1:$A$49,0),MATCH('Order-Worksheet'!I$1,products!$A$1:$G$1,0))</f>
        <v>Exc</v>
      </c>
      <c r="J629" t="str">
        <f>INDEX(products!$A$1:$G$49,MATCH('Order-Worksheet'!$D629,products!$A$1:$A$49,0),MATCH('Order-Worksheet'!J$1,products!$A$1:$G$1,0))</f>
        <v>M</v>
      </c>
      <c r="K629" s="5">
        <f>INDEX(products!$A$1:$G$49,MATCH('Order-Worksheet'!$D629,products!$A$1:$A$49,0),MATCH('Order-Worksheet'!K$1,products!$A$1:$G$1,0))</f>
        <v>2.5</v>
      </c>
      <c r="L629" s="7">
        <f>INDEX(products!$A$1:$G$49,MATCH('Order-Worksheet'!$D629,products!$A$1:$A$49,0),MATCH('Order-Worksheet'!L$1,products!$A$1:$G$1,0))</f>
        <v>31.624999999999996</v>
      </c>
      <c r="M629" s="7">
        <f t="shared" si="27"/>
        <v>63.249999999999993</v>
      </c>
      <c r="N629" t="str">
        <f t="shared" si="28"/>
        <v>Excelsa</v>
      </c>
      <c r="O629" t="str">
        <f t="shared" si="29"/>
        <v>Medium</v>
      </c>
      <c r="P629" t="str">
        <f>VLOOKUP(Orders_Table[[#This Row],[Customer ID]],customers!$A$1:$I$1001,9,FALSE)</f>
        <v>Yes</v>
      </c>
    </row>
    <row r="630" spans="1:16" x14ac:dyDescent="0.25">
      <c r="A630" s="2" t="s">
        <v>4035</v>
      </c>
      <c r="B630" s="4">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INDEX(products!$A$1:$G$49,MATCH('Order-Worksheet'!$D630,products!$A$1:$A$49,0),MATCH('Order-Worksheet'!I$1,products!$A$1:$G$1,0))</f>
        <v>Exc</v>
      </c>
      <c r="J630" t="str">
        <f>INDEX(products!$A$1:$G$49,MATCH('Order-Worksheet'!$D630,products!$A$1:$A$49,0),MATCH('Order-Worksheet'!J$1,products!$A$1:$G$1,0))</f>
        <v>L</v>
      </c>
      <c r="K630" s="5">
        <f>INDEX(products!$A$1:$G$49,MATCH('Order-Worksheet'!$D630,products!$A$1:$A$49,0),MATCH('Order-Worksheet'!K$1,products!$A$1:$G$1,0))</f>
        <v>0.2</v>
      </c>
      <c r="L630" s="7">
        <f>INDEX(products!$A$1:$G$49,MATCH('Order-Worksheet'!$D630,products!$A$1:$A$49,0),MATCH('Order-Worksheet'!L$1,products!$A$1:$G$1,0))</f>
        <v>4.4550000000000001</v>
      </c>
      <c r="M630" s="7">
        <f t="shared" si="27"/>
        <v>26.73</v>
      </c>
      <c r="N630" t="str">
        <f t="shared" si="28"/>
        <v>Excelsa</v>
      </c>
      <c r="O630" t="str">
        <f t="shared" si="29"/>
        <v>Light</v>
      </c>
      <c r="P630" t="str">
        <f>VLOOKUP(Orders_Table[[#This Row],[Customer ID]],customers!$A$1:$I$1001,9,FALSE)</f>
        <v>Yes</v>
      </c>
    </row>
    <row r="631" spans="1:16" x14ac:dyDescent="0.25">
      <c r="A631" s="2" t="s">
        <v>4035</v>
      </c>
      <c r="B631" s="4">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INDEX(products!$A$1:$G$49,MATCH('Order-Worksheet'!$D631,products!$A$1:$A$49,0),MATCH('Order-Worksheet'!I$1,products!$A$1:$G$1,0))</f>
        <v>Lib</v>
      </c>
      <c r="J631" t="str">
        <f>INDEX(products!$A$1:$G$49,MATCH('Order-Worksheet'!$D631,products!$A$1:$A$49,0),MATCH('Order-Worksheet'!J$1,products!$A$1:$G$1,0))</f>
        <v>D</v>
      </c>
      <c r="K631" s="5">
        <f>INDEX(products!$A$1:$G$49,MATCH('Order-Worksheet'!$D631,products!$A$1:$A$49,0),MATCH('Order-Worksheet'!K$1,products!$A$1:$G$1,0))</f>
        <v>0.5</v>
      </c>
      <c r="L631" s="7">
        <f>INDEX(products!$A$1:$G$49,MATCH('Order-Worksheet'!$D631,products!$A$1:$A$49,0),MATCH('Order-Worksheet'!L$1,products!$A$1:$G$1,0))</f>
        <v>7.77</v>
      </c>
      <c r="M631" s="7">
        <f t="shared" si="27"/>
        <v>31.08</v>
      </c>
      <c r="N631" t="str">
        <f t="shared" si="28"/>
        <v>Liberica</v>
      </c>
      <c r="O631" t="str">
        <f t="shared" si="29"/>
        <v>Dark</v>
      </c>
      <c r="P631" t="str">
        <f>VLOOKUP(Orders_Table[[#This Row],[Customer ID]],customers!$A$1:$I$1001,9,FALSE)</f>
        <v>Yes</v>
      </c>
    </row>
    <row r="632" spans="1:16" x14ac:dyDescent="0.25">
      <c r="A632" s="2" t="s">
        <v>4035</v>
      </c>
      <c r="B632" s="4">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INDEX(products!$A$1:$G$49,MATCH('Order-Worksheet'!$D632,products!$A$1:$A$49,0),MATCH('Order-Worksheet'!I$1,products!$A$1:$G$1,0))</f>
        <v>Ara</v>
      </c>
      <c r="J632" t="str">
        <f>INDEX(products!$A$1:$G$49,MATCH('Order-Worksheet'!$D632,products!$A$1:$A$49,0),MATCH('Order-Worksheet'!J$1,products!$A$1:$G$1,0))</f>
        <v>D</v>
      </c>
      <c r="K632" s="5">
        <f>INDEX(products!$A$1:$G$49,MATCH('Order-Worksheet'!$D632,products!$A$1:$A$49,0),MATCH('Order-Worksheet'!K$1,products!$A$1:$G$1,0))</f>
        <v>0.2</v>
      </c>
      <c r="L632" s="7">
        <f>INDEX(products!$A$1:$G$49,MATCH('Order-Worksheet'!$D632,products!$A$1:$A$49,0),MATCH('Order-Worksheet'!L$1,products!$A$1:$G$1,0))</f>
        <v>2.9849999999999999</v>
      </c>
      <c r="M632" s="7">
        <f t="shared" si="27"/>
        <v>2.9849999999999999</v>
      </c>
      <c r="N632" t="str">
        <f t="shared" si="28"/>
        <v>Arabica</v>
      </c>
      <c r="O632" t="str">
        <f t="shared" si="29"/>
        <v>Dark</v>
      </c>
      <c r="P632" t="str">
        <f>VLOOKUP(Orders_Table[[#This Row],[Customer ID]],customers!$A$1:$I$1001,9,FALSE)</f>
        <v>Yes</v>
      </c>
    </row>
    <row r="633" spans="1:16" x14ac:dyDescent="0.25">
      <c r="A633" s="2" t="s">
        <v>4035</v>
      </c>
      <c r="B633" s="4">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INDEX(products!$A$1:$G$49,MATCH('Order-Worksheet'!$D633,products!$A$1:$A$49,0),MATCH('Order-Worksheet'!I$1,products!$A$1:$G$1,0))</f>
        <v>Rob</v>
      </c>
      <c r="J633" t="str">
        <f>INDEX(products!$A$1:$G$49,MATCH('Order-Worksheet'!$D633,products!$A$1:$A$49,0),MATCH('Order-Worksheet'!J$1,products!$A$1:$G$1,0))</f>
        <v>D</v>
      </c>
      <c r="K633" s="5">
        <f>INDEX(products!$A$1:$G$49,MATCH('Order-Worksheet'!$D633,products!$A$1:$A$49,0),MATCH('Order-Worksheet'!K$1,products!$A$1:$G$1,0))</f>
        <v>2.5</v>
      </c>
      <c r="L633" s="7">
        <f>INDEX(products!$A$1:$G$49,MATCH('Order-Worksheet'!$D633,products!$A$1:$A$49,0),MATCH('Order-Worksheet'!L$1,products!$A$1:$G$1,0))</f>
        <v>20.584999999999997</v>
      </c>
      <c r="M633" s="7">
        <f t="shared" si="27"/>
        <v>102.92499999999998</v>
      </c>
      <c r="N633" t="str">
        <f t="shared" si="28"/>
        <v>Robusta</v>
      </c>
      <c r="O633" t="str">
        <f t="shared" si="29"/>
        <v>Dark</v>
      </c>
      <c r="P633" t="str">
        <f>VLOOKUP(Orders_Table[[#This Row],[Customer ID]],customers!$A$1:$I$1001,9,FALSE)</f>
        <v>Yes</v>
      </c>
    </row>
    <row r="634" spans="1:16" x14ac:dyDescent="0.25">
      <c r="A634" s="2" t="s">
        <v>4056</v>
      </c>
      <c r="B634" s="4">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INDEX(products!$A$1:$G$49,MATCH('Order-Worksheet'!$D634,products!$A$1:$A$49,0),MATCH('Order-Worksheet'!I$1,products!$A$1:$G$1,0))</f>
        <v>Exc</v>
      </c>
      <c r="J634" t="str">
        <f>INDEX(products!$A$1:$G$49,MATCH('Order-Worksheet'!$D634,products!$A$1:$A$49,0),MATCH('Order-Worksheet'!J$1,products!$A$1:$G$1,0))</f>
        <v>L</v>
      </c>
      <c r="K634" s="5">
        <f>INDEX(products!$A$1:$G$49,MATCH('Order-Worksheet'!$D634,products!$A$1:$A$49,0),MATCH('Order-Worksheet'!K$1,products!$A$1:$G$1,0))</f>
        <v>0.5</v>
      </c>
      <c r="L634" s="7">
        <f>INDEX(products!$A$1:$G$49,MATCH('Order-Worksheet'!$D634,products!$A$1:$A$49,0),MATCH('Order-Worksheet'!L$1,products!$A$1:$G$1,0))</f>
        <v>8.91</v>
      </c>
      <c r="M634" s="7">
        <f t="shared" si="27"/>
        <v>35.64</v>
      </c>
      <c r="N634" t="str">
        <f t="shared" si="28"/>
        <v>Excelsa</v>
      </c>
      <c r="O634" t="str">
        <f t="shared" si="29"/>
        <v>Light</v>
      </c>
      <c r="P634" t="str">
        <f>VLOOKUP(Orders_Table[[#This Row],[Customer ID]],customers!$A$1:$I$1001,9,FALSE)</f>
        <v>No</v>
      </c>
    </row>
    <row r="635" spans="1:16" x14ac:dyDescent="0.25">
      <c r="A635" s="2" t="s">
        <v>4062</v>
      </c>
      <c r="B635" s="4">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INDEX(products!$A$1:$G$49,MATCH('Order-Worksheet'!$D635,products!$A$1:$A$49,0),MATCH('Order-Worksheet'!I$1,products!$A$1:$G$1,0))</f>
        <v>Rob</v>
      </c>
      <c r="J635" t="str">
        <f>INDEX(products!$A$1:$G$49,MATCH('Order-Worksheet'!$D635,products!$A$1:$A$49,0),MATCH('Order-Worksheet'!J$1,products!$A$1:$G$1,0))</f>
        <v>L</v>
      </c>
      <c r="K635" s="5">
        <f>INDEX(products!$A$1:$G$49,MATCH('Order-Worksheet'!$D635,products!$A$1:$A$49,0),MATCH('Order-Worksheet'!K$1,products!$A$1:$G$1,0))</f>
        <v>1</v>
      </c>
      <c r="L635" s="7">
        <f>INDEX(products!$A$1:$G$49,MATCH('Order-Worksheet'!$D635,products!$A$1:$A$49,0),MATCH('Order-Worksheet'!L$1,products!$A$1:$G$1,0))</f>
        <v>11.95</v>
      </c>
      <c r="M635" s="7">
        <f t="shared" si="27"/>
        <v>47.8</v>
      </c>
      <c r="N635" t="str">
        <f t="shared" si="28"/>
        <v>Robusta</v>
      </c>
      <c r="O635" t="str">
        <f t="shared" si="29"/>
        <v>Light</v>
      </c>
      <c r="P635" t="str">
        <f>VLOOKUP(Orders_Table[[#This Row],[Customer ID]],customers!$A$1:$I$1001,9,FALSE)</f>
        <v>No</v>
      </c>
    </row>
    <row r="636" spans="1:16" x14ac:dyDescent="0.25">
      <c r="A636" s="2" t="s">
        <v>4068</v>
      </c>
      <c r="B636" s="4">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INDEX(products!$A$1:$G$49,MATCH('Order-Worksheet'!$D636,products!$A$1:$A$49,0),MATCH('Order-Worksheet'!I$1,products!$A$1:$G$1,0))</f>
        <v>Lib</v>
      </c>
      <c r="J636" t="str">
        <f>INDEX(products!$A$1:$G$49,MATCH('Order-Worksheet'!$D636,products!$A$1:$A$49,0),MATCH('Order-Worksheet'!J$1,products!$A$1:$G$1,0))</f>
        <v>M</v>
      </c>
      <c r="K636" s="5">
        <f>INDEX(products!$A$1:$G$49,MATCH('Order-Worksheet'!$D636,products!$A$1:$A$49,0),MATCH('Order-Worksheet'!K$1,products!$A$1:$G$1,0))</f>
        <v>1</v>
      </c>
      <c r="L636" s="7">
        <f>INDEX(products!$A$1:$G$49,MATCH('Order-Worksheet'!$D636,products!$A$1:$A$49,0),MATCH('Order-Worksheet'!L$1,products!$A$1:$G$1,0))</f>
        <v>14.55</v>
      </c>
      <c r="M636" s="7">
        <f t="shared" si="27"/>
        <v>43.650000000000006</v>
      </c>
      <c r="N636" t="str">
        <f t="shared" si="28"/>
        <v>Liberica</v>
      </c>
      <c r="O636" t="str">
        <f t="shared" si="29"/>
        <v>Medium</v>
      </c>
      <c r="P636" t="str">
        <f>VLOOKUP(Orders_Table[[#This Row],[Customer ID]],customers!$A$1:$I$1001,9,FALSE)</f>
        <v>No</v>
      </c>
    </row>
    <row r="637" spans="1:16" x14ac:dyDescent="0.25">
      <c r="A637" s="2" t="s">
        <v>4074</v>
      </c>
      <c r="B637" s="4">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INDEX(products!$A$1:$G$49,MATCH('Order-Worksheet'!$D637,products!$A$1:$A$49,0),MATCH('Order-Worksheet'!I$1,products!$A$1:$G$1,0))</f>
        <v>Exc</v>
      </c>
      <c r="J637" t="str">
        <f>INDEX(products!$A$1:$G$49,MATCH('Order-Worksheet'!$D637,products!$A$1:$A$49,0),MATCH('Order-Worksheet'!J$1,products!$A$1:$G$1,0))</f>
        <v>L</v>
      </c>
      <c r="K637" s="5">
        <f>INDEX(products!$A$1:$G$49,MATCH('Order-Worksheet'!$D637,products!$A$1:$A$49,0),MATCH('Order-Worksheet'!K$1,products!$A$1:$G$1,0))</f>
        <v>0.5</v>
      </c>
      <c r="L637" s="7">
        <f>INDEX(products!$A$1:$G$49,MATCH('Order-Worksheet'!$D637,products!$A$1:$A$49,0),MATCH('Order-Worksheet'!L$1,products!$A$1:$G$1,0))</f>
        <v>8.91</v>
      </c>
      <c r="M637" s="7">
        <f t="shared" si="27"/>
        <v>35.64</v>
      </c>
      <c r="N637" t="str">
        <f t="shared" si="28"/>
        <v>Excelsa</v>
      </c>
      <c r="O637" t="str">
        <f t="shared" si="29"/>
        <v>Light</v>
      </c>
      <c r="P637" t="str">
        <f>VLOOKUP(Orders_Table[[#This Row],[Customer ID]],customers!$A$1:$I$1001,9,FALSE)</f>
        <v>Yes</v>
      </c>
    </row>
    <row r="638" spans="1:16" x14ac:dyDescent="0.25">
      <c r="A638" s="2" t="s">
        <v>4080</v>
      </c>
      <c r="B638" s="4">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INDEX(products!$A$1:$G$49,MATCH('Order-Worksheet'!$D638,products!$A$1:$A$49,0),MATCH('Order-Worksheet'!I$1,products!$A$1:$G$1,0))</f>
        <v>Lib</v>
      </c>
      <c r="J638" t="str">
        <f>INDEX(products!$A$1:$G$49,MATCH('Order-Worksheet'!$D638,products!$A$1:$A$49,0),MATCH('Order-Worksheet'!J$1,products!$A$1:$G$1,0))</f>
        <v>L</v>
      </c>
      <c r="K638" s="5">
        <f>INDEX(products!$A$1:$G$49,MATCH('Order-Worksheet'!$D638,products!$A$1:$A$49,0),MATCH('Order-Worksheet'!K$1,products!$A$1:$G$1,0))</f>
        <v>1</v>
      </c>
      <c r="L638" s="7">
        <f>INDEX(products!$A$1:$G$49,MATCH('Order-Worksheet'!$D638,products!$A$1:$A$49,0),MATCH('Order-Worksheet'!L$1,products!$A$1:$G$1,0))</f>
        <v>15.85</v>
      </c>
      <c r="M638" s="7">
        <f t="shared" si="27"/>
        <v>95.1</v>
      </c>
      <c r="N638" t="str">
        <f t="shared" si="28"/>
        <v>Liberica</v>
      </c>
      <c r="O638" t="str">
        <f t="shared" si="29"/>
        <v>Light</v>
      </c>
      <c r="P638" t="str">
        <f>VLOOKUP(Orders_Table[[#This Row],[Customer ID]],customers!$A$1:$I$1001,9,FALSE)</f>
        <v>Yes</v>
      </c>
    </row>
    <row r="639" spans="1:16" x14ac:dyDescent="0.25">
      <c r="A639" s="2" t="s">
        <v>4086</v>
      </c>
      <c r="B639" s="4">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INDEX(products!$A$1:$G$49,MATCH('Order-Worksheet'!$D639,products!$A$1:$A$49,0),MATCH('Order-Worksheet'!I$1,products!$A$1:$G$1,0))</f>
        <v>Exc</v>
      </c>
      <c r="J639" t="str">
        <f>INDEX(products!$A$1:$G$49,MATCH('Order-Worksheet'!$D639,products!$A$1:$A$49,0),MATCH('Order-Worksheet'!J$1,products!$A$1:$G$1,0))</f>
        <v>M</v>
      </c>
      <c r="K639" s="5">
        <f>INDEX(products!$A$1:$G$49,MATCH('Order-Worksheet'!$D639,products!$A$1:$A$49,0),MATCH('Order-Worksheet'!K$1,products!$A$1:$G$1,0))</f>
        <v>2.5</v>
      </c>
      <c r="L639" s="7">
        <f>INDEX(products!$A$1:$G$49,MATCH('Order-Worksheet'!$D639,products!$A$1:$A$49,0),MATCH('Order-Worksheet'!L$1,products!$A$1:$G$1,0))</f>
        <v>31.624999999999996</v>
      </c>
      <c r="M639" s="7">
        <f t="shared" si="27"/>
        <v>31.624999999999996</v>
      </c>
      <c r="N639" t="str">
        <f t="shared" si="28"/>
        <v>Excelsa</v>
      </c>
      <c r="O639" t="str">
        <f t="shared" si="29"/>
        <v>Medium</v>
      </c>
      <c r="P639" t="str">
        <f>VLOOKUP(Orders_Table[[#This Row],[Customer ID]],customers!$A$1:$I$1001,9,FALSE)</f>
        <v>Yes</v>
      </c>
    </row>
    <row r="640" spans="1:16" x14ac:dyDescent="0.25">
      <c r="A640" s="2" t="s">
        <v>4093</v>
      </c>
      <c r="B640" s="4">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INDEX(products!$A$1:$G$49,MATCH('Order-Worksheet'!$D640,products!$A$1:$A$49,0),MATCH('Order-Worksheet'!I$1,products!$A$1:$G$1,0))</f>
        <v>Ara</v>
      </c>
      <c r="J640" t="str">
        <f>INDEX(products!$A$1:$G$49,MATCH('Order-Worksheet'!$D640,products!$A$1:$A$49,0),MATCH('Order-Worksheet'!J$1,products!$A$1:$G$1,0))</f>
        <v>M</v>
      </c>
      <c r="K640" s="5">
        <f>INDEX(products!$A$1:$G$49,MATCH('Order-Worksheet'!$D640,products!$A$1:$A$49,0),MATCH('Order-Worksheet'!K$1,products!$A$1:$G$1,0))</f>
        <v>2.5</v>
      </c>
      <c r="L640" s="7">
        <f>INDEX(products!$A$1:$G$49,MATCH('Order-Worksheet'!$D640,products!$A$1:$A$49,0),MATCH('Order-Worksheet'!L$1,products!$A$1:$G$1,0))</f>
        <v>25.874999999999996</v>
      </c>
      <c r="M640" s="7">
        <f t="shared" si="27"/>
        <v>77.624999999999986</v>
      </c>
      <c r="N640" t="str">
        <f t="shared" si="28"/>
        <v>Arabica</v>
      </c>
      <c r="O640" t="str">
        <f t="shared" si="29"/>
        <v>Medium</v>
      </c>
      <c r="P640" t="str">
        <f>VLOOKUP(Orders_Table[[#This Row],[Customer ID]],customers!$A$1:$I$1001,9,FALSE)</f>
        <v>Yes</v>
      </c>
    </row>
    <row r="641" spans="1:16" x14ac:dyDescent="0.25">
      <c r="A641" s="2" t="s">
        <v>4098</v>
      </c>
      <c r="B641" s="4">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INDEX(products!$A$1:$G$49,MATCH('Order-Worksheet'!$D641,products!$A$1:$A$49,0),MATCH('Order-Worksheet'!I$1,products!$A$1:$G$1,0))</f>
        <v>Lib</v>
      </c>
      <c r="J641" t="str">
        <f>INDEX(products!$A$1:$G$49,MATCH('Order-Worksheet'!$D641,products!$A$1:$A$49,0),MATCH('Order-Worksheet'!J$1,products!$A$1:$G$1,0))</f>
        <v>D</v>
      </c>
      <c r="K641" s="5">
        <f>INDEX(products!$A$1:$G$49,MATCH('Order-Worksheet'!$D641,products!$A$1:$A$49,0),MATCH('Order-Worksheet'!K$1,products!$A$1:$G$1,0))</f>
        <v>0.2</v>
      </c>
      <c r="L641" s="7">
        <f>INDEX(products!$A$1:$G$49,MATCH('Order-Worksheet'!$D641,products!$A$1:$A$49,0),MATCH('Order-Worksheet'!L$1,products!$A$1:$G$1,0))</f>
        <v>3.8849999999999998</v>
      </c>
      <c r="M641" s="7">
        <f t="shared" si="27"/>
        <v>3.8849999999999998</v>
      </c>
      <c r="N641" t="str">
        <f t="shared" si="28"/>
        <v>Liberica</v>
      </c>
      <c r="O641" t="str">
        <f t="shared" si="29"/>
        <v>Dark</v>
      </c>
      <c r="P641" t="str">
        <f>VLOOKUP(Orders_Table[[#This Row],[Customer ID]],customers!$A$1:$I$1001,9,FALSE)</f>
        <v>Yes</v>
      </c>
    </row>
    <row r="642" spans="1:16" x14ac:dyDescent="0.25">
      <c r="A642" s="2" t="s">
        <v>4104</v>
      </c>
      <c r="B642" s="4">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INDEX(products!$A$1:$G$49,MATCH('Order-Worksheet'!$D642,products!$A$1:$A$49,0),MATCH('Order-Worksheet'!I$1,products!$A$1:$G$1,0))</f>
        <v>Rob</v>
      </c>
      <c r="J642" t="str">
        <f>INDEX(products!$A$1:$G$49,MATCH('Order-Worksheet'!$D642,products!$A$1:$A$49,0),MATCH('Order-Worksheet'!J$1,products!$A$1:$G$1,0))</f>
        <v>L</v>
      </c>
      <c r="K642" s="5">
        <f>INDEX(products!$A$1:$G$49,MATCH('Order-Worksheet'!$D642,products!$A$1:$A$49,0),MATCH('Order-Worksheet'!K$1,products!$A$1:$G$1,0))</f>
        <v>2.5</v>
      </c>
      <c r="L642" s="7">
        <f>INDEX(products!$A$1:$G$49,MATCH('Order-Worksheet'!$D642,products!$A$1:$A$49,0),MATCH('Order-Worksheet'!L$1,products!$A$1:$G$1,0))</f>
        <v>27.484999999999996</v>
      </c>
      <c r="M642" s="7">
        <f t="shared" si="27"/>
        <v>137.42499999999998</v>
      </c>
      <c r="N642" t="str">
        <f t="shared" si="28"/>
        <v>Robusta</v>
      </c>
      <c r="O642" t="str">
        <f t="shared" si="29"/>
        <v>Light</v>
      </c>
      <c r="P642" t="str">
        <f>VLOOKUP(Orders_Table[[#This Row],[Customer ID]],customers!$A$1:$I$1001,9,FALSE)</f>
        <v>No</v>
      </c>
    </row>
    <row r="643" spans="1:16" x14ac:dyDescent="0.25">
      <c r="A643" s="2" t="s">
        <v>4109</v>
      </c>
      <c r="B643" s="4">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INDEX(products!$A$1:$G$49,MATCH('Order-Worksheet'!$D643,products!$A$1:$A$49,0),MATCH('Order-Worksheet'!I$1,products!$A$1:$G$1,0))</f>
        <v>Rob</v>
      </c>
      <c r="J643" t="str">
        <f>INDEX(products!$A$1:$G$49,MATCH('Order-Worksheet'!$D643,products!$A$1:$A$49,0),MATCH('Order-Worksheet'!J$1,products!$A$1:$G$1,0))</f>
        <v>L</v>
      </c>
      <c r="K643" s="5">
        <f>INDEX(products!$A$1:$G$49,MATCH('Order-Worksheet'!$D643,products!$A$1:$A$49,0),MATCH('Order-Worksheet'!K$1,products!$A$1:$G$1,0))</f>
        <v>1</v>
      </c>
      <c r="L643" s="7">
        <f>INDEX(products!$A$1:$G$49,MATCH('Order-Worksheet'!$D643,products!$A$1:$A$49,0),MATCH('Order-Worksheet'!L$1,products!$A$1:$G$1,0))</f>
        <v>11.95</v>
      </c>
      <c r="M643" s="7">
        <f t="shared" ref="M643:M706" si="30">L643*E643</f>
        <v>35.849999999999994</v>
      </c>
      <c r="N643" t="str">
        <f t="shared" ref="N643:N706" si="31">IF(I643="Rob", "Robusta", IF(I643="Exc", "Excelsa", IF(I643="Ara", "Arabica",IF(I643="Lib", "Liberica"))))</f>
        <v>Robusta</v>
      </c>
      <c r="O643" t="str">
        <f t="shared" ref="O643:O706" si="32">IF(J643="M","Medium",IF(J643="D","Dark",IF(J643="L", "Light","")))</f>
        <v>Light</v>
      </c>
      <c r="P643" t="str">
        <f>VLOOKUP(Orders_Table[[#This Row],[Customer ID]],customers!$A$1:$I$1001,9,FALSE)</f>
        <v>Yes</v>
      </c>
    </row>
    <row r="644" spans="1:16" x14ac:dyDescent="0.25">
      <c r="A644" s="2" t="s">
        <v>4115</v>
      </c>
      <c r="B644" s="4">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INDEX(products!$A$1:$G$49,MATCH('Order-Worksheet'!$D644,products!$A$1:$A$49,0),MATCH('Order-Worksheet'!I$1,products!$A$1:$G$1,0))</f>
        <v>Exc</v>
      </c>
      <c r="J644" t="str">
        <f>INDEX(products!$A$1:$G$49,MATCH('Order-Worksheet'!$D644,products!$A$1:$A$49,0),MATCH('Order-Worksheet'!J$1,products!$A$1:$G$1,0))</f>
        <v>M</v>
      </c>
      <c r="K644" s="5">
        <f>INDEX(products!$A$1:$G$49,MATCH('Order-Worksheet'!$D644,products!$A$1:$A$49,0),MATCH('Order-Worksheet'!K$1,products!$A$1:$G$1,0))</f>
        <v>0.2</v>
      </c>
      <c r="L644" s="7">
        <f>INDEX(products!$A$1:$G$49,MATCH('Order-Worksheet'!$D644,products!$A$1:$A$49,0),MATCH('Order-Worksheet'!L$1,products!$A$1:$G$1,0))</f>
        <v>4.125</v>
      </c>
      <c r="M644" s="7">
        <f t="shared" si="30"/>
        <v>8.25</v>
      </c>
      <c r="N644" t="str">
        <f t="shared" si="31"/>
        <v>Excelsa</v>
      </c>
      <c r="O644" t="str">
        <f t="shared" si="32"/>
        <v>Medium</v>
      </c>
      <c r="P644" t="str">
        <f>VLOOKUP(Orders_Table[[#This Row],[Customer ID]],customers!$A$1:$I$1001,9,FALSE)</f>
        <v>Yes</v>
      </c>
    </row>
    <row r="645" spans="1:16" x14ac:dyDescent="0.25">
      <c r="A645" s="2" t="s">
        <v>4123</v>
      </c>
      <c r="B645" s="4">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INDEX(products!$A$1:$G$49,MATCH('Order-Worksheet'!$D645,products!$A$1:$A$49,0),MATCH('Order-Worksheet'!I$1,products!$A$1:$G$1,0))</f>
        <v>Exc</v>
      </c>
      <c r="J645" t="str">
        <f>INDEX(products!$A$1:$G$49,MATCH('Order-Worksheet'!$D645,products!$A$1:$A$49,0),MATCH('Order-Worksheet'!J$1,products!$A$1:$G$1,0))</f>
        <v>L</v>
      </c>
      <c r="K645" s="5">
        <f>INDEX(products!$A$1:$G$49,MATCH('Order-Worksheet'!$D645,products!$A$1:$A$49,0),MATCH('Order-Worksheet'!K$1,products!$A$1:$G$1,0))</f>
        <v>2.5</v>
      </c>
      <c r="L645" s="7">
        <f>INDEX(products!$A$1:$G$49,MATCH('Order-Worksheet'!$D645,products!$A$1:$A$49,0),MATCH('Order-Worksheet'!L$1,products!$A$1:$G$1,0))</f>
        <v>34.154999999999994</v>
      </c>
      <c r="M645" s="7">
        <f t="shared" si="30"/>
        <v>102.46499999999997</v>
      </c>
      <c r="N645" t="str">
        <f t="shared" si="31"/>
        <v>Excelsa</v>
      </c>
      <c r="O645" t="str">
        <f t="shared" si="32"/>
        <v>Light</v>
      </c>
      <c r="P645" t="str">
        <f>VLOOKUP(Orders_Table[[#This Row],[Customer ID]],customers!$A$1:$I$1001,9,FALSE)</f>
        <v>Yes</v>
      </c>
    </row>
    <row r="646" spans="1:16" x14ac:dyDescent="0.25">
      <c r="A646" s="2" t="s">
        <v>4128</v>
      </c>
      <c r="B646" s="4">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INDEX(products!$A$1:$G$49,MATCH('Order-Worksheet'!$D646,products!$A$1:$A$49,0),MATCH('Order-Worksheet'!I$1,products!$A$1:$G$1,0))</f>
        <v>Rob</v>
      </c>
      <c r="J646" t="str">
        <f>INDEX(products!$A$1:$G$49,MATCH('Order-Worksheet'!$D646,products!$A$1:$A$49,0),MATCH('Order-Worksheet'!J$1,products!$A$1:$G$1,0))</f>
        <v>D</v>
      </c>
      <c r="K646" s="5">
        <f>INDEX(products!$A$1:$G$49,MATCH('Order-Worksheet'!$D646,products!$A$1:$A$49,0),MATCH('Order-Worksheet'!K$1,products!$A$1:$G$1,0))</f>
        <v>2.5</v>
      </c>
      <c r="L646" s="7">
        <f>INDEX(products!$A$1:$G$49,MATCH('Order-Worksheet'!$D646,products!$A$1:$A$49,0),MATCH('Order-Worksheet'!L$1,products!$A$1:$G$1,0))</f>
        <v>20.584999999999997</v>
      </c>
      <c r="M646" s="7">
        <f t="shared" si="30"/>
        <v>41.169999999999995</v>
      </c>
      <c r="N646" t="str">
        <f t="shared" si="31"/>
        <v>Robusta</v>
      </c>
      <c r="O646" t="str">
        <f t="shared" si="32"/>
        <v>Dark</v>
      </c>
      <c r="P646" t="str">
        <f>VLOOKUP(Orders_Table[[#This Row],[Customer ID]],customers!$A$1:$I$1001,9,FALSE)</f>
        <v>No</v>
      </c>
    </row>
    <row r="647" spans="1:16" x14ac:dyDescent="0.25">
      <c r="A647" s="2" t="s">
        <v>4133</v>
      </c>
      <c r="B647" s="4">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INDEX(products!$A$1:$G$49,MATCH('Order-Worksheet'!$D647,products!$A$1:$A$49,0),MATCH('Order-Worksheet'!I$1,products!$A$1:$G$1,0))</f>
        <v>Ara</v>
      </c>
      <c r="J647" t="str">
        <f>INDEX(products!$A$1:$G$49,MATCH('Order-Worksheet'!$D647,products!$A$1:$A$49,0),MATCH('Order-Worksheet'!J$1,products!$A$1:$G$1,0))</f>
        <v>D</v>
      </c>
      <c r="K647" s="5">
        <f>INDEX(products!$A$1:$G$49,MATCH('Order-Worksheet'!$D647,products!$A$1:$A$49,0),MATCH('Order-Worksheet'!K$1,products!$A$1:$G$1,0))</f>
        <v>2.5</v>
      </c>
      <c r="L647" s="7">
        <f>INDEX(products!$A$1:$G$49,MATCH('Order-Worksheet'!$D647,products!$A$1:$A$49,0),MATCH('Order-Worksheet'!L$1,products!$A$1:$G$1,0))</f>
        <v>22.884999999999998</v>
      </c>
      <c r="M647" s="7">
        <f t="shared" si="30"/>
        <v>68.655000000000001</v>
      </c>
      <c r="N647" t="str">
        <f t="shared" si="31"/>
        <v>Arabica</v>
      </c>
      <c r="O647" t="str">
        <f t="shared" si="32"/>
        <v>Dark</v>
      </c>
      <c r="P647" t="str">
        <f>VLOOKUP(Orders_Table[[#This Row],[Customer ID]],customers!$A$1:$I$1001,9,FALSE)</f>
        <v>Yes</v>
      </c>
    </row>
    <row r="648" spans="1:16" x14ac:dyDescent="0.25">
      <c r="A648" s="2" t="s">
        <v>4139</v>
      </c>
      <c r="B648" s="4">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INDEX(products!$A$1:$G$49,MATCH('Order-Worksheet'!$D648,products!$A$1:$A$49,0),MATCH('Order-Worksheet'!I$1,products!$A$1:$G$1,0))</f>
        <v>Ara</v>
      </c>
      <c r="J648" t="str">
        <f>INDEX(products!$A$1:$G$49,MATCH('Order-Worksheet'!$D648,products!$A$1:$A$49,0),MATCH('Order-Worksheet'!J$1,products!$A$1:$G$1,0))</f>
        <v>D</v>
      </c>
      <c r="K648" s="5">
        <f>INDEX(products!$A$1:$G$49,MATCH('Order-Worksheet'!$D648,products!$A$1:$A$49,0),MATCH('Order-Worksheet'!K$1,products!$A$1:$G$1,0))</f>
        <v>1</v>
      </c>
      <c r="L648" s="7">
        <f>INDEX(products!$A$1:$G$49,MATCH('Order-Worksheet'!$D648,products!$A$1:$A$49,0),MATCH('Order-Worksheet'!L$1,products!$A$1:$G$1,0))</f>
        <v>9.9499999999999993</v>
      </c>
      <c r="M648" s="7">
        <f t="shared" si="30"/>
        <v>9.9499999999999993</v>
      </c>
      <c r="N648" t="str">
        <f t="shared" si="31"/>
        <v>Arabica</v>
      </c>
      <c r="O648" t="str">
        <f t="shared" si="32"/>
        <v>Dark</v>
      </c>
      <c r="P648" t="str">
        <f>VLOOKUP(Orders_Table[[#This Row],[Customer ID]],customers!$A$1:$I$1001,9,FALSE)</f>
        <v>Yes</v>
      </c>
    </row>
    <row r="649" spans="1:16" x14ac:dyDescent="0.25">
      <c r="A649" s="2" t="s">
        <v>4145</v>
      </c>
      <c r="B649" s="4">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INDEX(products!$A$1:$G$49,MATCH('Order-Worksheet'!$D649,products!$A$1:$A$49,0),MATCH('Order-Worksheet'!I$1,products!$A$1:$G$1,0))</f>
        <v>Lib</v>
      </c>
      <c r="J649" t="str">
        <f>INDEX(products!$A$1:$G$49,MATCH('Order-Worksheet'!$D649,products!$A$1:$A$49,0),MATCH('Order-Worksheet'!J$1,products!$A$1:$G$1,0))</f>
        <v>L</v>
      </c>
      <c r="K649" s="5">
        <f>INDEX(products!$A$1:$G$49,MATCH('Order-Worksheet'!$D649,products!$A$1:$A$49,0),MATCH('Order-Worksheet'!K$1,products!$A$1:$G$1,0))</f>
        <v>0.5</v>
      </c>
      <c r="L649" s="7">
        <f>INDEX(products!$A$1:$G$49,MATCH('Order-Worksheet'!$D649,products!$A$1:$A$49,0),MATCH('Order-Worksheet'!L$1,products!$A$1:$G$1,0))</f>
        <v>9.51</v>
      </c>
      <c r="M649" s="7">
        <f t="shared" si="30"/>
        <v>28.53</v>
      </c>
      <c r="N649" t="str">
        <f t="shared" si="31"/>
        <v>Liberica</v>
      </c>
      <c r="O649" t="str">
        <f t="shared" si="32"/>
        <v>Light</v>
      </c>
      <c r="P649" t="str">
        <f>VLOOKUP(Orders_Table[[#This Row],[Customer ID]],customers!$A$1:$I$1001,9,FALSE)</f>
        <v>Yes</v>
      </c>
    </row>
    <row r="650" spans="1:16" x14ac:dyDescent="0.25">
      <c r="A650" s="2" t="s">
        <v>4151</v>
      </c>
      <c r="B650" s="4">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INDEX(products!$A$1:$G$49,MATCH('Order-Worksheet'!$D650,products!$A$1:$A$49,0),MATCH('Order-Worksheet'!I$1,products!$A$1:$G$1,0))</f>
        <v>Rob</v>
      </c>
      <c r="J650" t="str">
        <f>INDEX(products!$A$1:$G$49,MATCH('Order-Worksheet'!$D650,products!$A$1:$A$49,0),MATCH('Order-Worksheet'!J$1,products!$A$1:$G$1,0))</f>
        <v>D</v>
      </c>
      <c r="K650" s="5">
        <f>INDEX(products!$A$1:$G$49,MATCH('Order-Worksheet'!$D650,products!$A$1:$A$49,0),MATCH('Order-Worksheet'!K$1,products!$A$1:$G$1,0))</f>
        <v>0.2</v>
      </c>
      <c r="L650" s="7">
        <f>INDEX(products!$A$1:$G$49,MATCH('Order-Worksheet'!$D650,products!$A$1:$A$49,0),MATCH('Order-Worksheet'!L$1,products!$A$1:$G$1,0))</f>
        <v>2.6849999999999996</v>
      </c>
      <c r="M650" s="7">
        <f t="shared" si="30"/>
        <v>16.11</v>
      </c>
      <c r="N650" t="str">
        <f t="shared" si="31"/>
        <v>Robusta</v>
      </c>
      <c r="O650" t="str">
        <f t="shared" si="32"/>
        <v>Dark</v>
      </c>
      <c r="P650" t="str">
        <f>VLOOKUP(Orders_Table[[#This Row],[Customer ID]],customers!$A$1:$I$1001,9,FALSE)</f>
        <v>No</v>
      </c>
    </row>
    <row r="651" spans="1:16" x14ac:dyDescent="0.25">
      <c r="A651" s="2" t="s">
        <v>4157</v>
      </c>
      <c r="B651" s="4">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INDEX(products!$A$1:$G$49,MATCH('Order-Worksheet'!$D651,products!$A$1:$A$49,0),MATCH('Order-Worksheet'!I$1,products!$A$1:$G$1,0))</f>
        <v>Lib</v>
      </c>
      <c r="J651" t="str">
        <f>INDEX(products!$A$1:$G$49,MATCH('Order-Worksheet'!$D651,products!$A$1:$A$49,0),MATCH('Order-Worksheet'!J$1,products!$A$1:$G$1,0))</f>
        <v>L</v>
      </c>
      <c r="K651" s="5">
        <f>INDEX(products!$A$1:$G$49,MATCH('Order-Worksheet'!$D651,products!$A$1:$A$49,0),MATCH('Order-Worksheet'!K$1,products!$A$1:$G$1,0))</f>
        <v>1</v>
      </c>
      <c r="L651" s="7">
        <f>INDEX(products!$A$1:$G$49,MATCH('Order-Worksheet'!$D651,products!$A$1:$A$49,0),MATCH('Order-Worksheet'!L$1,products!$A$1:$G$1,0))</f>
        <v>15.85</v>
      </c>
      <c r="M651" s="7">
        <f t="shared" si="30"/>
        <v>95.1</v>
      </c>
      <c r="N651" t="str">
        <f t="shared" si="31"/>
        <v>Liberica</v>
      </c>
      <c r="O651" t="str">
        <f t="shared" si="32"/>
        <v>Light</v>
      </c>
      <c r="P651" t="str">
        <f>VLOOKUP(Orders_Table[[#This Row],[Customer ID]],customers!$A$1:$I$1001,9,FALSE)</f>
        <v>No</v>
      </c>
    </row>
    <row r="652" spans="1:16" x14ac:dyDescent="0.25">
      <c r="A652" s="2" t="s">
        <v>4163</v>
      </c>
      <c r="B652" s="4">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INDEX(products!$A$1:$G$49,MATCH('Order-Worksheet'!$D652,products!$A$1:$A$49,0),MATCH('Order-Worksheet'!I$1,products!$A$1:$G$1,0))</f>
        <v>Rob</v>
      </c>
      <c r="J652" t="str">
        <f>INDEX(products!$A$1:$G$49,MATCH('Order-Worksheet'!$D652,products!$A$1:$A$49,0),MATCH('Order-Worksheet'!J$1,products!$A$1:$G$1,0))</f>
        <v>D</v>
      </c>
      <c r="K652" s="5">
        <f>INDEX(products!$A$1:$G$49,MATCH('Order-Worksheet'!$D652,products!$A$1:$A$49,0),MATCH('Order-Worksheet'!K$1,products!$A$1:$G$1,0))</f>
        <v>0.5</v>
      </c>
      <c r="L652" s="7">
        <f>INDEX(products!$A$1:$G$49,MATCH('Order-Worksheet'!$D652,products!$A$1:$A$49,0),MATCH('Order-Worksheet'!L$1,products!$A$1:$G$1,0))</f>
        <v>5.3699999999999992</v>
      </c>
      <c r="M652" s="7">
        <f t="shared" si="30"/>
        <v>5.3699999999999992</v>
      </c>
      <c r="N652" t="str">
        <f t="shared" si="31"/>
        <v>Robusta</v>
      </c>
      <c r="O652" t="str">
        <f t="shared" si="32"/>
        <v>Dark</v>
      </c>
      <c r="P652" t="str">
        <f>VLOOKUP(Orders_Table[[#This Row],[Customer ID]],customers!$A$1:$I$1001,9,FALSE)</f>
        <v>Yes</v>
      </c>
    </row>
    <row r="653" spans="1:16" x14ac:dyDescent="0.25">
      <c r="A653" s="2" t="s">
        <v>4169</v>
      </c>
      <c r="B653" s="4">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INDEX(products!$A$1:$G$49,MATCH('Order-Worksheet'!$D653,products!$A$1:$A$49,0),MATCH('Order-Worksheet'!I$1,products!$A$1:$G$1,0))</f>
        <v>Rob</v>
      </c>
      <c r="J653" t="str">
        <f>INDEX(products!$A$1:$G$49,MATCH('Order-Worksheet'!$D653,products!$A$1:$A$49,0),MATCH('Order-Worksheet'!J$1,products!$A$1:$G$1,0))</f>
        <v>L</v>
      </c>
      <c r="K653" s="5">
        <f>INDEX(products!$A$1:$G$49,MATCH('Order-Worksheet'!$D653,products!$A$1:$A$49,0),MATCH('Order-Worksheet'!K$1,products!$A$1:$G$1,0))</f>
        <v>1</v>
      </c>
      <c r="L653" s="7">
        <f>INDEX(products!$A$1:$G$49,MATCH('Order-Worksheet'!$D653,products!$A$1:$A$49,0),MATCH('Order-Worksheet'!L$1,products!$A$1:$G$1,0))</f>
        <v>11.95</v>
      </c>
      <c r="M653" s="7">
        <f t="shared" si="30"/>
        <v>47.8</v>
      </c>
      <c r="N653" t="str">
        <f t="shared" si="31"/>
        <v>Robusta</v>
      </c>
      <c r="O653" t="str">
        <f t="shared" si="32"/>
        <v>Light</v>
      </c>
      <c r="P653" t="str">
        <f>VLOOKUP(Orders_Table[[#This Row],[Customer ID]],customers!$A$1:$I$1001,9,FALSE)</f>
        <v>No</v>
      </c>
    </row>
    <row r="654" spans="1:16" x14ac:dyDescent="0.25">
      <c r="A654" s="2" t="s">
        <v>4174</v>
      </c>
      <c r="B654" s="4">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INDEX(products!$A$1:$G$49,MATCH('Order-Worksheet'!$D654,products!$A$1:$A$49,0),MATCH('Order-Worksheet'!I$1,products!$A$1:$G$1,0))</f>
        <v>Lib</v>
      </c>
      <c r="J654" t="str">
        <f>INDEX(products!$A$1:$G$49,MATCH('Order-Worksheet'!$D654,products!$A$1:$A$49,0),MATCH('Order-Worksheet'!J$1,products!$A$1:$G$1,0))</f>
        <v>L</v>
      </c>
      <c r="K654" s="5">
        <f>INDEX(products!$A$1:$G$49,MATCH('Order-Worksheet'!$D654,products!$A$1:$A$49,0),MATCH('Order-Worksheet'!K$1,products!$A$1:$G$1,0))</f>
        <v>1</v>
      </c>
      <c r="L654" s="7">
        <f>INDEX(products!$A$1:$G$49,MATCH('Order-Worksheet'!$D654,products!$A$1:$A$49,0),MATCH('Order-Worksheet'!L$1,products!$A$1:$G$1,0))</f>
        <v>15.85</v>
      </c>
      <c r="M654" s="7">
        <f t="shared" si="30"/>
        <v>63.4</v>
      </c>
      <c r="N654" t="str">
        <f t="shared" si="31"/>
        <v>Liberica</v>
      </c>
      <c r="O654" t="str">
        <f t="shared" si="32"/>
        <v>Light</v>
      </c>
      <c r="P654" t="str">
        <f>VLOOKUP(Orders_Table[[#This Row],[Customer ID]],customers!$A$1:$I$1001,9,FALSE)</f>
        <v>No</v>
      </c>
    </row>
    <row r="655" spans="1:16" x14ac:dyDescent="0.25">
      <c r="A655" s="2" t="s">
        <v>4179</v>
      </c>
      <c r="B655" s="4">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INDEX(products!$A$1:$G$49,MATCH('Order-Worksheet'!$D655,products!$A$1:$A$49,0),MATCH('Order-Worksheet'!I$1,products!$A$1:$G$1,0))</f>
        <v>Ara</v>
      </c>
      <c r="J655" t="str">
        <f>INDEX(products!$A$1:$G$49,MATCH('Order-Worksheet'!$D655,products!$A$1:$A$49,0),MATCH('Order-Worksheet'!J$1,products!$A$1:$G$1,0))</f>
        <v>M</v>
      </c>
      <c r="K655" s="5">
        <f>INDEX(products!$A$1:$G$49,MATCH('Order-Worksheet'!$D655,products!$A$1:$A$49,0),MATCH('Order-Worksheet'!K$1,products!$A$1:$G$1,0))</f>
        <v>2.5</v>
      </c>
      <c r="L655" s="7">
        <f>INDEX(products!$A$1:$G$49,MATCH('Order-Worksheet'!$D655,products!$A$1:$A$49,0),MATCH('Order-Worksheet'!L$1,products!$A$1:$G$1,0))</f>
        <v>25.874999999999996</v>
      </c>
      <c r="M655" s="7">
        <f t="shared" si="30"/>
        <v>103.49999999999999</v>
      </c>
      <c r="N655" t="str">
        <f t="shared" si="31"/>
        <v>Arabica</v>
      </c>
      <c r="O655" t="str">
        <f t="shared" si="32"/>
        <v>Medium</v>
      </c>
      <c r="P655" t="str">
        <f>VLOOKUP(Orders_Table[[#This Row],[Customer ID]],customers!$A$1:$I$1001,9,FALSE)</f>
        <v>No</v>
      </c>
    </row>
    <row r="656" spans="1:16" x14ac:dyDescent="0.25">
      <c r="A656" s="2" t="s">
        <v>4185</v>
      </c>
      <c r="B656" s="4">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INDEX(products!$A$1:$G$49,MATCH('Order-Worksheet'!$D656,products!$A$1:$A$49,0),MATCH('Order-Worksheet'!I$1,products!$A$1:$G$1,0))</f>
        <v>Ara</v>
      </c>
      <c r="J656" t="str">
        <f>INDEX(products!$A$1:$G$49,MATCH('Order-Worksheet'!$D656,products!$A$1:$A$49,0),MATCH('Order-Worksheet'!J$1,products!$A$1:$G$1,0))</f>
        <v>D</v>
      </c>
      <c r="K656" s="5">
        <f>INDEX(products!$A$1:$G$49,MATCH('Order-Worksheet'!$D656,products!$A$1:$A$49,0),MATCH('Order-Worksheet'!K$1,products!$A$1:$G$1,0))</f>
        <v>2.5</v>
      </c>
      <c r="L656" s="7">
        <f>INDEX(products!$A$1:$G$49,MATCH('Order-Worksheet'!$D656,products!$A$1:$A$49,0),MATCH('Order-Worksheet'!L$1,products!$A$1:$G$1,0))</f>
        <v>22.884999999999998</v>
      </c>
      <c r="M656" s="7">
        <f t="shared" si="30"/>
        <v>68.655000000000001</v>
      </c>
      <c r="N656" t="str">
        <f t="shared" si="31"/>
        <v>Arabica</v>
      </c>
      <c r="O656" t="str">
        <f t="shared" si="32"/>
        <v>Dark</v>
      </c>
      <c r="P656" t="str">
        <f>VLOOKUP(Orders_Table[[#This Row],[Customer ID]],customers!$A$1:$I$1001,9,FALSE)</f>
        <v>No</v>
      </c>
    </row>
    <row r="657" spans="1:16" x14ac:dyDescent="0.25">
      <c r="A657" s="2" t="s">
        <v>4191</v>
      </c>
      <c r="B657" s="4">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INDEX(products!$A$1:$G$49,MATCH('Order-Worksheet'!$D657,products!$A$1:$A$49,0),MATCH('Order-Worksheet'!I$1,products!$A$1:$G$1,0))</f>
        <v>Rob</v>
      </c>
      <c r="J657" t="str">
        <f>INDEX(products!$A$1:$G$49,MATCH('Order-Worksheet'!$D657,products!$A$1:$A$49,0),MATCH('Order-Worksheet'!J$1,products!$A$1:$G$1,0))</f>
        <v>M</v>
      </c>
      <c r="K657" s="5">
        <f>INDEX(products!$A$1:$G$49,MATCH('Order-Worksheet'!$D657,products!$A$1:$A$49,0),MATCH('Order-Worksheet'!K$1,products!$A$1:$G$1,0))</f>
        <v>2.5</v>
      </c>
      <c r="L657" s="7">
        <f>INDEX(products!$A$1:$G$49,MATCH('Order-Worksheet'!$D657,products!$A$1:$A$49,0),MATCH('Order-Worksheet'!L$1,products!$A$1:$G$1,0))</f>
        <v>22.884999999999998</v>
      </c>
      <c r="M657" s="7">
        <f t="shared" si="30"/>
        <v>45.769999999999996</v>
      </c>
      <c r="N657" t="str">
        <f t="shared" si="31"/>
        <v>Robusta</v>
      </c>
      <c r="O657" t="str">
        <f t="shared" si="32"/>
        <v>Medium</v>
      </c>
      <c r="P657" t="str">
        <f>VLOOKUP(Orders_Table[[#This Row],[Customer ID]],customers!$A$1:$I$1001,9,FALSE)</f>
        <v>Yes</v>
      </c>
    </row>
    <row r="658" spans="1:16" x14ac:dyDescent="0.25">
      <c r="A658" s="2" t="s">
        <v>4196</v>
      </c>
      <c r="B658" s="4">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INDEX(products!$A$1:$G$49,MATCH('Order-Worksheet'!$D658,products!$A$1:$A$49,0),MATCH('Order-Worksheet'!I$1,products!$A$1:$G$1,0))</f>
        <v>Lib</v>
      </c>
      <c r="J658" t="str">
        <f>INDEX(products!$A$1:$G$49,MATCH('Order-Worksheet'!$D658,products!$A$1:$A$49,0),MATCH('Order-Worksheet'!J$1,products!$A$1:$G$1,0))</f>
        <v>D</v>
      </c>
      <c r="K658" s="5">
        <f>INDEX(products!$A$1:$G$49,MATCH('Order-Worksheet'!$D658,products!$A$1:$A$49,0),MATCH('Order-Worksheet'!K$1,products!$A$1:$G$1,0))</f>
        <v>1</v>
      </c>
      <c r="L658" s="7">
        <f>INDEX(products!$A$1:$G$49,MATCH('Order-Worksheet'!$D658,products!$A$1:$A$49,0),MATCH('Order-Worksheet'!L$1,products!$A$1:$G$1,0))</f>
        <v>12.95</v>
      </c>
      <c r="M658" s="7">
        <f t="shared" si="30"/>
        <v>51.8</v>
      </c>
      <c r="N658" t="str">
        <f t="shared" si="31"/>
        <v>Liberica</v>
      </c>
      <c r="O658" t="str">
        <f t="shared" si="32"/>
        <v>Dark</v>
      </c>
      <c r="P658" t="str">
        <f>VLOOKUP(Orders_Table[[#This Row],[Customer ID]],customers!$A$1:$I$1001,9,FALSE)</f>
        <v>No</v>
      </c>
    </row>
    <row r="659" spans="1:16" x14ac:dyDescent="0.25">
      <c r="A659" s="2" t="s">
        <v>4201</v>
      </c>
      <c r="B659" s="4">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INDEX(products!$A$1:$G$49,MATCH('Order-Worksheet'!$D659,products!$A$1:$A$49,0),MATCH('Order-Worksheet'!I$1,products!$A$1:$G$1,0))</f>
        <v>Ara</v>
      </c>
      <c r="J659" t="str">
        <f>INDEX(products!$A$1:$G$49,MATCH('Order-Worksheet'!$D659,products!$A$1:$A$49,0),MATCH('Order-Worksheet'!J$1,products!$A$1:$G$1,0))</f>
        <v>M</v>
      </c>
      <c r="K659" s="5">
        <f>INDEX(products!$A$1:$G$49,MATCH('Order-Worksheet'!$D659,products!$A$1:$A$49,0),MATCH('Order-Worksheet'!K$1,products!$A$1:$G$1,0))</f>
        <v>0.5</v>
      </c>
      <c r="L659" s="7">
        <f>INDEX(products!$A$1:$G$49,MATCH('Order-Worksheet'!$D659,products!$A$1:$A$49,0),MATCH('Order-Worksheet'!L$1,products!$A$1:$G$1,0))</f>
        <v>6.75</v>
      </c>
      <c r="M659" s="7">
        <f t="shared" si="30"/>
        <v>13.5</v>
      </c>
      <c r="N659" t="str">
        <f t="shared" si="31"/>
        <v>Arabica</v>
      </c>
      <c r="O659" t="str">
        <f t="shared" si="32"/>
        <v>Medium</v>
      </c>
      <c r="P659" t="str">
        <f>VLOOKUP(Orders_Table[[#This Row],[Customer ID]],customers!$A$1:$I$1001,9,FALSE)</f>
        <v>Yes</v>
      </c>
    </row>
    <row r="660" spans="1:16" x14ac:dyDescent="0.25">
      <c r="A660" s="2" t="s">
        <v>4207</v>
      </c>
      <c r="B660" s="4">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INDEX(products!$A$1:$G$49,MATCH('Order-Worksheet'!$D660,products!$A$1:$A$49,0),MATCH('Order-Worksheet'!I$1,products!$A$1:$G$1,0))</f>
        <v>Exc</v>
      </c>
      <c r="J660" t="str">
        <f>INDEX(products!$A$1:$G$49,MATCH('Order-Worksheet'!$D660,products!$A$1:$A$49,0),MATCH('Order-Worksheet'!J$1,products!$A$1:$G$1,0))</f>
        <v>M</v>
      </c>
      <c r="K660" s="5">
        <f>INDEX(products!$A$1:$G$49,MATCH('Order-Worksheet'!$D660,products!$A$1:$A$49,0),MATCH('Order-Worksheet'!K$1,products!$A$1:$G$1,0))</f>
        <v>0.5</v>
      </c>
      <c r="L660" s="7">
        <f>INDEX(products!$A$1:$G$49,MATCH('Order-Worksheet'!$D660,products!$A$1:$A$49,0),MATCH('Order-Worksheet'!L$1,products!$A$1:$G$1,0))</f>
        <v>8.25</v>
      </c>
      <c r="M660" s="7">
        <f t="shared" si="30"/>
        <v>24.75</v>
      </c>
      <c r="N660" t="str">
        <f t="shared" si="31"/>
        <v>Excelsa</v>
      </c>
      <c r="O660" t="str">
        <f t="shared" si="32"/>
        <v>Medium</v>
      </c>
      <c r="P660" t="str">
        <f>VLOOKUP(Orders_Table[[#This Row],[Customer ID]],customers!$A$1:$I$1001,9,FALSE)</f>
        <v>Yes</v>
      </c>
    </row>
    <row r="661" spans="1:16" x14ac:dyDescent="0.25">
      <c r="A661" s="2" t="s">
        <v>4211</v>
      </c>
      <c r="B661" s="4">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INDEX(products!$A$1:$G$49,MATCH('Order-Worksheet'!$D661,products!$A$1:$A$49,0),MATCH('Order-Worksheet'!I$1,products!$A$1:$G$1,0))</f>
        <v>Ara</v>
      </c>
      <c r="J661" t="str">
        <f>INDEX(products!$A$1:$G$49,MATCH('Order-Worksheet'!$D661,products!$A$1:$A$49,0),MATCH('Order-Worksheet'!J$1,products!$A$1:$G$1,0))</f>
        <v>D</v>
      </c>
      <c r="K661" s="5">
        <f>INDEX(products!$A$1:$G$49,MATCH('Order-Worksheet'!$D661,products!$A$1:$A$49,0),MATCH('Order-Worksheet'!K$1,products!$A$1:$G$1,0))</f>
        <v>2.5</v>
      </c>
      <c r="L661" s="7">
        <f>INDEX(products!$A$1:$G$49,MATCH('Order-Worksheet'!$D661,products!$A$1:$A$49,0),MATCH('Order-Worksheet'!L$1,products!$A$1:$G$1,0))</f>
        <v>22.884999999999998</v>
      </c>
      <c r="M661" s="7">
        <f t="shared" si="30"/>
        <v>45.769999999999996</v>
      </c>
      <c r="N661" t="str">
        <f t="shared" si="31"/>
        <v>Arabica</v>
      </c>
      <c r="O661" t="str">
        <f t="shared" si="32"/>
        <v>Dark</v>
      </c>
      <c r="P661" t="str">
        <f>VLOOKUP(Orders_Table[[#This Row],[Customer ID]],customers!$A$1:$I$1001,9,FALSE)</f>
        <v>Yes</v>
      </c>
    </row>
    <row r="662" spans="1:16" x14ac:dyDescent="0.25">
      <c r="A662" s="2" t="s">
        <v>4217</v>
      </c>
      <c r="B662" s="4">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INDEX(products!$A$1:$G$49,MATCH('Order-Worksheet'!$D662,products!$A$1:$A$49,0),MATCH('Order-Worksheet'!I$1,products!$A$1:$G$1,0))</f>
        <v>Exc</v>
      </c>
      <c r="J662" t="str">
        <f>INDEX(products!$A$1:$G$49,MATCH('Order-Worksheet'!$D662,products!$A$1:$A$49,0),MATCH('Order-Worksheet'!J$1,products!$A$1:$G$1,0))</f>
        <v>L</v>
      </c>
      <c r="K662" s="5">
        <f>INDEX(products!$A$1:$G$49,MATCH('Order-Worksheet'!$D662,products!$A$1:$A$49,0),MATCH('Order-Worksheet'!K$1,products!$A$1:$G$1,0))</f>
        <v>0.5</v>
      </c>
      <c r="L662" s="7">
        <f>INDEX(products!$A$1:$G$49,MATCH('Order-Worksheet'!$D662,products!$A$1:$A$49,0),MATCH('Order-Worksheet'!L$1,products!$A$1:$G$1,0))</f>
        <v>8.91</v>
      </c>
      <c r="M662" s="7">
        <f t="shared" si="30"/>
        <v>53.46</v>
      </c>
      <c r="N662" t="str">
        <f t="shared" si="31"/>
        <v>Excelsa</v>
      </c>
      <c r="O662" t="str">
        <f t="shared" si="32"/>
        <v>Light</v>
      </c>
      <c r="P662" t="str">
        <f>VLOOKUP(Orders_Table[[#This Row],[Customer ID]],customers!$A$1:$I$1001,9,FALSE)</f>
        <v>No</v>
      </c>
    </row>
    <row r="663" spans="1:16" x14ac:dyDescent="0.25">
      <c r="A663" s="2" t="s">
        <v>4223</v>
      </c>
      <c r="B663" s="4">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INDEX(products!$A$1:$G$49,MATCH('Order-Worksheet'!$D663,products!$A$1:$A$49,0),MATCH('Order-Worksheet'!I$1,products!$A$1:$G$1,0))</f>
        <v>Ara</v>
      </c>
      <c r="J663" t="str">
        <f>INDEX(products!$A$1:$G$49,MATCH('Order-Worksheet'!$D663,products!$A$1:$A$49,0),MATCH('Order-Worksheet'!J$1,products!$A$1:$G$1,0))</f>
        <v>M</v>
      </c>
      <c r="K663" s="5">
        <f>INDEX(products!$A$1:$G$49,MATCH('Order-Worksheet'!$D663,products!$A$1:$A$49,0),MATCH('Order-Worksheet'!K$1,products!$A$1:$G$1,0))</f>
        <v>0.2</v>
      </c>
      <c r="L663" s="7">
        <f>INDEX(products!$A$1:$G$49,MATCH('Order-Worksheet'!$D663,products!$A$1:$A$49,0),MATCH('Order-Worksheet'!L$1,products!$A$1:$G$1,0))</f>
        <v>3.375</v>
      </c>
      <c r="M663" s="7">
        <f t="shared" si="30"/>
        <v>20.25</v>
      </c>
      <c r="N663" t="str">
        <f t="shared" si="31"/>
        <v>Arabica</v>
      </c>
      <c r="O663" t="str">
        <f t="shared" si="32"/>
        <v>Medium</v>
      </c>
      <c r="P663" t="str">
        <f>VLOOKUP(Orders_Table[[#This Row],[Customer ID]],customers!$A$1:$I$1001,9,FALSE)</f>
        <v>Yes</v>
      </c>
    </row>
    <row r="664" spans="1:16" x14ac:dyDescent="0.25">
      <c r="A664" s="2" t="s">
        <v>4229</v>
      </c>
      <c r="B664" s="4">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INDEX(products!$A$1:$G$49,MATCH('Order-Worksheet'!$D664,products!$A$1:$A$49,0),MATCH('Order-Worksheet'!I$1,products!$A$1:$G$1,0))</f>
        <v>Lib</v>
      </c>
      <c r="J664" t="str">
        <f>INDEX(products!$A$1:$G$49,MATCH('Order-Worksheet'!$D664,products!$A$1:$A$49,0),MATCH('Order-Worksheet'!J$1,products!$A$1:$G$1,0))</f>
        <v>D</v>
      </c>
      <c r="K664" s="5">
        <f>INDEX(products!$A$1:$G$49,MATCH('Order-Worksheet'!$D664,products!$A$1:$A$49,0),MATCH('Order-Worksheet'!K$1,products!$A$1:$G$1,0))</f>
        <v>2.5</v>
      </c>
      <c r="L664" s="7">
        <f>INDEX(products!$A$1:$G$49,MATCH('Order-Worksheet'!$D664,products!$A$1:$A$49,0),MATCH('Order-Worksheet'!L$1,products!$A$1:$G$1,0))</f>
        <v>29.784999999999997</v>
      </c>
      <c r="M664" s="7">
        <f t="shared" si="30"/>
        <v>148.92499999999998</v>
      </c>
      <c r="N664" t="str">
        <f t="shared" si="31"/>
        <v>Liberica</v>
      </c>
      <c r="O664" t="str">
        <f t="shared" si="32"/>
        <v>Dark</v>
      </c>
      <c r="P664" t="str">
        <f>VLOOKUP(Orders_Table[[#This Row],[Customer ID]],customers!$A$1:$I$1001,9,FALSE)</f>
        <v>No</v>
      </c>
    </row>
    <row r="665" spans="1:16" x14ac:dyDescent="0.25">
      <c r="A665" s="2" t="s">
        <v>4234</v>
      </c>
      <c r="B665" s="4">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INDEX(products!$A$1:$G$49,MATCH('Order-Worksheet'!$D665,products!$A$1:$A$49,0),MATCH('Order-Worksheet'!I$1,products!$A$1:$G$1,0))</f>
        <v>Ara</v>
      </c>
      <c r="J665" t="str">
        <f>INDEX(products!$A$1:$G$49,MATCH('Order-Worksheet'!$D665,products!$A$1:$A$49,0),MATCH('Order-Worksheet'!J$1,products!$A$1:$G$1,0))</f>
        <v>M</v>
      </c>
      <c r="K665" s="5">
        <f>INDEX(products!$A$1:$G$49,MATCH('Order-Worksheet'!$D665,products!$A$1:$A$49,0),MATCH('Order-Worksheet'!K$1,products!$A$1:$G$1,0))</f>
        <v>1</v>
      </c>
      <c r="L665" s="7">
        <f>INDEX(products!$A$1:$G$49,MATCH('Order-Worksheet'!$D665,products!$A$1:$A$49,0),MATCH('Order-Worksheet'!L$1,products!$A$1:$G$1,0))</f>
        <v>11.25</v>
      </c>
      <c r="M665" s="7">
        <f t="shared" si="30"/>
        <v>67.5</v>
      </c>
      <c r="N665" t="str">
        <f t="shared" si="31"/>
        <v>Arabica</v>
      </c>
      <c r="O665" t="str">
        <f t="shared" si="32"/>
        <v>Medium</v>
      </c>
      <c r="P665" t="str">
        <f>VLOOKUP(Orders_Table[[#This Row],[Customer ID]],customers!$A$1:$I$1001,9,FALSE)</f>
        <v>No</v>
      </c>
    </row>
    <row r="666" spans="1:16" x14ac:dyDescent="0.25">
      <c r="A666" s="2" t="s">
        <v>4239</v>
      </c>
      <c r="B666" s="4">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INDEX(products!$A$1:$G$49,MATCH('Order-Worksheet'!$D666,products!$A$1:$A$49,0),MATCH('Order-Worksheet'!I$1,products!$A$1:$G$1,0))</f>
        <v>Exc</v>
      </c>
      <c r="J666" t="str">
        <f>INDEX(products!$A$1:$G$49,MATCH('Order-Worksheet'!$D666,products!$A$1:$A$49,0),MATCH('Order-Worksheet'!J$1,products!$A$1:$G$1,0))</f>
        <v>D</v>
      </c>
      <c r="K666" s="5">
        <f>INDEX(products!$A$1:$G$49,MATCH('Order-Worksheet'!$D666,products!$A$1:$A$49,0),MATCH('Order-Worksheet'!K$1,products!$A$1:$G$1,0))</f>
        <v>1</v>
      </c>
      <c r="L666" s="7">
        <f>INDEX(products!$A$1:$G$49,MATCH('Order-Worksheet'!$D666,products!$A$1:$A$49,0),MATCH('Order-Worksheet'!L$1,products!$A$1:$G$1,0))</f>
        <v>12.15</v>
      </c>
      <c r="M666" s="7">
        <f t="shared" si="30"/>
        <v>72.900000000000006</v>
      </c>
      <c r="N666" t="str">
        <f t="shared" si="31"/>
        <v>Excelsa</v>
      </c>
      <c r="O666" t="str">
        <f t="shared" si="32"/>
        <v>Dark</v>
      </c>
      <c r="P666" t="str">
        <f>VLOOKUP(Orders_Table[[#This Row],[Customer ID]],customers!$A$1:$I$1001,9,FALSE)</f>
        <v>No</v>
      </c>
    </row>
    <row r="667" spans="1:16" x14ac:dyDescent="0.25">
      <c r="A667" s="2" t="s">
        <v>4239</v>
      </c>
      <c r="B667" s="4">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INDEX(products!$A$1:$G$49,MATCH('Order-Worksheet'!$D667,products!$A$1:$A$49,0),MATCH('Order-Worksheet'!I$1,products!$A$1:$G$1,0))</f>
        <v>Lib</v>
      </c>
      <c r="J667" t="str">
        <f>INDEX(products!$A$1:$G$49,MATCH('Order-Worksheet'!$D667,products!$A$1:$A$49,0),MATCH('Order-Worksheet'!J$1,products!$A$1:$G$1,0))</f>
        <v>D</v>
      </c>
      <c r="K667" s="5">
        <f>INDEX(products!$A$1:$G$49,MATCH('Order-Worksheet'!$D667,products!$A$1:$A$49,0),MATCH('Order-Worksheet'!K$1,products!$A$1:$G$1,0))</f>
        <v>0.2</v>
      </c>
      <c r="L667" s="7">
        <f>INDEX(products!$A$1:$G$49,MATCH('Order-Worksheet'!$D667,products!$A$1:$A$49,0),MATCH('Order-Worksheet'!L$1,products!$A$1:$G$1,0))</f>
        <v>3.8849999999999998</v>
      </c>
      <c r="M667" s="7">
        <f t="shared" si="30"/>
        <v>7.77</v>
      </c>
      <c r="N667" t="str">
        <f t="shared" si="31"/>
        <v>Liberica</v>
      </c>
      <c r="O667" t="str">
        <f t="shared" si="32"/>
        <v>Dark</v>
      </c>
      <c r="P667" t="str">
        <f>VLOOKUP(Orders_Table[[#This Row],[Customer ID]],customers!$A$1:$I$1001,9,FALSE)</f>
        <v>No</v>
      </c>
    </row>
    <row r="668" spans="1:16" x14ac:dyDescent="0.25">
      <c r="A668" s="2" t="s">
        <v>4250</v>
      </c>
      <c r="B668" s="4">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INDEX(products!$A$1:$G$49,MATCH('Order-Worksheet'!$D668,products!$A$1:$A$49,0),MATCH('Order-Worksheet'!I$1,products!$A$1:$G$1,0))</f>
        <v>Ara</v>
      </c>
      <c r="J668" t="str">
        <f>INDEX(products!$A$1:$G$49,MATCH('Order-Worksheet'!$D668,products!$A$1:$A$49,0),MATCH('Order-Worksheet'!J$1,products!$A$1:$G$1,0))</f>
        <v>D</v>
      </c>
      <c r="K668" s="5">
        <f>INDEX(products!$A$1:$G$49,MATCH('Order-Worksheet'!$D668,products!$A$1:$A$49,0),MATCH('Order-Worksheet'!K$1,products!$A$1:$G$1,0))</f>
        <v>2.5</v>
      </c>
      <c r="L668" s="7">
        <f>INDEX(products!$A$1:$G$49,MATCH('Order-Worksheet'!$D668,products!$A$1:$A$49,0),MATCH('Order-Worksheet'!L$1,products!$A$1:$G$1,0))</f>
        <v>22.884999999999998</v>
      </c>
      <c r="M668" s="7">
        <f t="shared" si="30"/>
        <v>91.539999999999992</v>
      </c>
      <c r="N668" t="str">
        <f t="shared" si="31"/>
        <v>Arabica</v>
      </c>
      <c r="O668" t="str">
        <f t="shared" si="32"/>
        <v>Dark</v>
      </c>
      <c r="P668" t="str">
        <f>VLOOKUP(Orders_Table[[#This Row],[Customer ID]],customers!$A$1:$I$1001,9,FALSE)</f>
        <v>No</v>
      </c>
    </row>
    <row r="669" spans="1:16" x14ac:dyDescent="0.25">
      <c r="A669" s="2" t="s">
        <v>4256</v>
      </c>
      <c r="B669" s="4">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INDEX(products!$A$1:$G$49,MATCH('Order-Worksheet'!$D669,products!$A$1:$A$49,0),MATCH('Order-Worksheet'!I$1,products!$A$1:$G$1,0))</f>
        <v>Ara</v>
      </c>
      <c r="J669" t="str">
        <f>INDEX(products!$A$1:$G$49,MATCH('Order-Worksheet'!$D669,products!$A$1:$A$49,0),MATCH('Order-Worksheet'!J$1,products!$A$1:$G$1,0))</f>
        <v>D</v>
      </c>
      <c r="K669" s="5">
        <f>INDEX(products!$A$1:$G$49,MATCH('Order-Worksheet'!$D669,products!$A$1:$A$49,0),MATCH('Order-Worksheet'!K$1,products!$A$1:$G$1,0))</f>
        <v>1</v>
      </c>
      <c r="L669" s="7">
        <f>INDEX(products!$A$1:$G$49,MATCH('Order-Worksheet'!$D669,products!$A$1:$A$49,0),MATCH('Order-Worksheet'!L$1,products!$A$1:$G$1,0))</f>
        <v>9.9499999999999993</v>
      </c>
      <c r="M669" s="7">
        <f t="shared" si="30"/>
        <v>59.699999999999996</v>
      </c>
      <c r="N669" t="str">
        <f t="shared" si="31"/>
        <v>Arabica</v>
      </c>
      <c r="O669" t="str">
        <f t="shared" si="32"/>
        <v>Dark</v>
      </c>
      <c r="P669" t="str">
        <f>VLOOKUP(Orders_Table[[#This Row],[Customer ID]],customers!$A$1:$I$1001,9,FALSE)</f>
        <v>No</v>
      </c>
    </row>
    <row r="670" spans="1:16" x14ac:dyDescent="0.25">
      <c r="A670" s="2" t="s">
        <v>4262</v>
      </c>
      <c r="B670" s="4">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INDEX(products!$A$1:$G$49,MATCH('Order-Worksheet'!$D670,products!$A$1:$A$49,0),MATCH('Order-Worksheet'!I$1,products!$A$1:$G$1,0))</f>
        <v>Rob</v>
      </c>
      <c r="J670" t="str">
        <f>INDEX(products!$A$1:$G$49,MATCH('Order-Worksheet'!$D670,products!$A$1:$A$49,0),MATCH('Order-Worksheet'!J$1,products!$A$1:$G$1,0))</f>
        <v>L</v>
      </c>
      <c r="K670" s="5">
        <f>INDEX(products!$A$1:$G$49,MATCH('Order-Worksheet'!$D670,products!$A$1:$A$49,0),MATCH('Order-Worksheet'!K$1,products!$A$1:$G$1,0))</f>
        <v>2.5</v>
      </c>
      <c r="L670" s="7">
        <f>INDEX(products!$A$1:$G$49,MATCH('Order-Worksheet'!$D670,products!$A$1:$A$49,0),MATCH('Order-Worksheet'!L$1,products!$A$1:$G$1,0))</f>
        <v>27.484999999999996</v>
      </c>
      <c r="M670" s="7">
        <f t="shared" si="30"/>
        <v>137.42499999999998</v>
      </c>
      <c r="N670" t="str">
        <f t="shared" si="31"/>
        <v>Robusta</v>
      </c>
      <c r="O670" t="str">
        <f t="shared" si="32"/>
        <v>Light</v>
      </c>
      <c r="P670" t="str">
        <f>VLOOKUP(Orders_Table[[#This Row],[Customer ID]],customers!$A$1:$I$1001,9,FALSE)</f>
        <v>Yes</v>
      </c>
    </row>
    <row r="671" spans="1:16" x14ac:dyDescent="0.25">
      <c r="A671" s="2" t="s">
        <v>4268</v>
      </c>
      <c r="B671" s="4">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INDEX(products!$A$1:$G$49,MATCH('Order-Worksheet'!$D671,products!$A$1:$A$49,0),MATCH('Order-Worksheet'!I$1,products!$A$1:$G$1,0))</f>
        <v>Lib</v>
      </c>
      <c r="J671" t="str">
        <f>INDEX(products!$A$1:$G$49,MATCH('Order-Worksheet'!$D671,products!$A$1:$A$49,0),MATCH('Order-Worksheet'!J$1,products!$A$1:$G$1,0))</f>
        <v>M</v>
      </c>
      <c r="K671" s="5">
        <f>INDEX(products!$A$1:$G$49,MATCH('Order-Worksheet'!$D671,products!$A$1:$A$49,0),MATCH('Order-Worksheet'!K$1,products!$A$1:$G$1,0))</f>
        <v>2.5</v>
      </c>
      <c r="L671" s="7">
        <f>INDEX(products!$A$1:$G$49,MATCH('Order-Worksheet'!$D671,products!$A$1:$A$49,0),MATCH('Order-Worksheet'!L$1,products!$A$1:$G$1,0))</f>
        <v>33.464999999999996</v>
      </c>
      <c r="M671" s="7">
        <f t="shared" si="30"/>
        <v>66.929999999999993</v>
      </c>
      <c r="N671" t="str">
        <f t="shared" si="31"/>
        <v>Liberica</v>
      </c>
      <c r="O671" t="str">
        <f t="shared" si="32"/>
        <v>Medium</v>
      </c>
      <c r="P671" t="str">
        <f>VLOOKUP(Orders_Table[[#This Row],[Customer ID]],customers!$A$1:$I$1001,9,FALSE)</f>
        <v>No</v>
      </c>
    </row>
    <row r="672" spans="1:16" x14ac:dyDescent="0.25">
      <c r="A672" s="2" t="s">
        <v>4274</v>
      </c>
      <c r="B672" s="4">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INDEX(products!$A$1:$G$49,MATCH('Order-Worksheet'!$D672,products!$A$1:$A$49,0),MATCH('Order-Worksheet'!I$1,products!$A$1:$G$1,0))</f>
        <v>Lib</v>
      </c>
      <c r="J672" t="str">
        <f>INDEX(products!$A$1:$G$49,MATCH('Order-Worksheet'!$D672,products!$A$1:$A$49,0),MATCH('Order-Worksheet'!J$1,products!$A$1:$G$1,0))</f>
        <v>M</v>
      </c>
      <c r="K672" s="5">
        <f>INDEX(products!$A$1:$G$49,MATCH('Order-Worksheet'!$D672,products!$A$1:$A$49,0),MATCH('Order-Worksheet'!K$1,products!$A$1:$G$1,0))</f>
        <v>0.2</v>
      </c>
      <c r="L672" s="7">
        <f>INDEX(products!$A$1:$G$49,MATCH('Order-Worksheet'!$D672,products!$A$1:$A$49,0),MATCH('Order-Worksheet'!L$1,products!$A$1:$G$1,0))</f>
        <v>4.3650000000000002</v>
      </c>
      <c r="M672" s="7">
        <f t="shared" si="30"/>
        <v>13.095000000000001</v>
      </c>
      <c r="N672" t="str">
        <f t="shared" si="31"/>
        <v>Liberica</v>
      </c>
      <c r="O672" t="str">
        <f t="shared" si="32"/>
        <v>Medium</v>
      </c>
      <c r="P672" t="str">
        <f>VLOOKUP(Orders_Table[[#This Row],[Customer ID]],customers!$A$1:$I$1001,9,FALSE)</f>
        <v>Yes</v>
      </c>
    </row>
    <row r="673" spans="1:16" x14ac:dyDescent="0.25">
      <c r="A673" s="2" t="s">
        <v>4280</v>
      </c>
      <c r="B673" s="4">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INDEX(products!$A$1:$G$49,MATCH('Order-Worksheet'!$D673,products!$A$1:$A$49,0),MATCH('Order-Worksheet'!I$1,products!$A$1:$G$1,0))</f>
        <v>Rob</v>
      </c>
      <c r="J673" t="str">
        <f>INDEX(products!$A$1:$G$49,MATCH('Order-Worksheet'!$D673,products!$A$1:$A$49,0),MATCH('Order-Worksheet'!J$1,products!$A$1:$G$1,0))</f>
        <v>L</v>
      </c>
      <c r="K673" s="5">
        <f>INDEX(products!$A$1:$G$49,MATCH('Order-Worksheet'!$D673,products!$A$1:$A$49,0),MATCH('Order-Worksheet'!K$1,products!$A$1:$G$1,0))</f>
        <v>1</v>
      </c>
      <c r="L673" s="7">
        <f>INDEX(products!$A$1:$G$49,MATCH('Order-Worksheet'!$D673,products!$A$1:$A$49,0),MATCH('Order-Worksheet'!L$1,products!$A$1:$G$1,0))</f>
        <v>11.95</v>
      </c>
      <c r="M673" s="7">
        <f t="shared" si="30"/>
        <v>59.75</v>
      </c>
      <c r="N673" t="str">
        <f t="shared" si="31"/>
        <v>Robusta</v>
      </c>
      <c r="O673" t="str">
        <f t="shared" si="32"/>
        <v>Light</v>
      </c>
      <c r="P673" t="str">
        <f>VLOOKUP(Orders_Table[[#This Row],[Customer ID]],customers!$A$1:$I$1001,9,FALSE)</f>
        <v>No</v>
      </c>
    </row>
    <row r="674" spans="1:16" x14ac:dyDescent="0.25">
      <c r="A674" s="2" t="s">
        <v>4286</v>
      </c>
      <c r="B674" s="4">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INDEX(products!$A$1:$G$49,MATCH('Order-Worksheet'!$D674,products!$A$1:$A$49,0),MATCH('Order-Worksheet'!I$1,products!$A$1:$G$1,0))</f>
        <v>Lib</v>
      </c>
      <c r="J674" t="str">
        <f>INDEX(products!$A$1:$G$49,MATCH('Order-Worksheet'!$D674,products!$A$1:$A$49,0),MATCH('Order-Worksheet'!J$1,products!$A$1:$G$1,0))</f>
        <v>M</v>
      </c>
      <c r="K674" s="5">
        <f>INDEX(products!$A$1:$G$49,MATCH('Order-Worksheet'!$D674,products!$A$1:$A$49,0),MATCH('Order-Worksheet'!K$1,products!$A$1:$G$1,0))</f>
        <v>0.5</v>
      </c>
      <c r="L674" s="7">
        <f>INDEX(products!$A$1:$G$49,MATCH('Order-Worksheet'!$D674,products!$A$1:$A$49,0),MATCH('Order-Worksheet'!L$1,products!$A$1:$G$1,0))</f>
        <v>8.73</v>
      </c>
      <c r="M674" s="7">
        <f t="shared" si="30"/>
        <v>43.650000000000006</v>
      </c>
      <c r="N674" t="str">
        <f t="shared" si="31"/>
        <v>Liberica</v>
      </c>
      <c r="O674" t="str">
        <f t="shared" si="32"/>
        <v>Medium</v>
      </c>
      <c r="P674" t="str">
        <f>VLOOKUP(Orders_Table[[#This Row],[Customer ID]],customers!$A$1:$I$1001,9,FALSE)</f>
        <v>Yes</v>
      </c>
    </row>
    <row r="675" spans="1:16" x14ac:dyDescent="0.25">
      <c r="A675" s="2" t="s">
        <v>4291</v>
      </c>
      <c r="B675" s="4">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INDEX(products!$A$1:$G$49,MATCH('Order-Worksheet'!$D675,products!$A$1:$A$49,0),MATCH('Order-Worksheet'!I$1,products!$A$1:$G$1,0))</f>
        <v>Exc</v>
      </c>
      <c r="J675" t="str">
        <f>INDEX(products!$A$1:$G$49,MATCH('Order-Worksheet'!$D675,products!$A$1:$A$49,0),MATCH('Order-Worksheet'!J$1,products!$A$1:$G$1,0))</f>
        <v>M</v>
      </c>
      <c r="K675" s="5">
        <f>INDEX(products!$A$1:$G$49,MATCH('Order-Worksheet'!$D675,products!$A$1:$A$49,0),MATCH('Order-Worksheet'!K$1,products!$A$1:$G$1,0))</f>
        <v>1</v>
      </c>
      <c r="L675" s="7">
        <f>INDEX(products!$A$1:$G$49,MATCH('Order-Worksheet'!$D675,products!$A$1:$A$49,0),MATCH('Order-Worksheet'!L$1,products!$A$1:$G$1,0))</f>
        <v>13.75</v>
      </c>
      <c r="M675" s="7">
        <f t="shared" si="30"/>
        <v>82.5</v>
      </c>
      <c r="N675" t="str">
        <f t="shared" si="31"/>
        <v>Excelsa</v>
      </c>
      <c r="O675" t="str">
        <f t="shared" si="32"/>
        <v>Medium</v>
      </c>
      <c r="P675" t="str">
        <f>VLOOKUP(Orders_Table[[#This Row],[Customer ID]],customers!$A$1:$I$1001,9,FALSE)</f>
        <v>Yes</v>
      </c>
    </row>
    <row r="676" spans="1:16" x14ac:dyDescent="0.25">
      <c r="A676" s="2" t="s">
        <v>4297</v>
      </c>
      <c r="B676" s="4">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INDEX(products!$A$1:$G$49,MATCH('Order-Worksheet'!$D676,products!$A$1:$A$49,0),MATCH('Order-Worksheet'!I$1,products!$A$1:$G$1,0))</f>
        <v>Ara</v>
      </c>
      <c r="J676" t="str">
        <f>INDEX(products!$A$1:$G$49,MATCH('Order-Worksheet'!$D676,products!$A$1:$A$49,0),MATCH('Order-Worksheet'!J$1,products!$A$1:$G$1,0))</f>
        <v>L</v>
      </c>
      <c r="K676" s="5">
        <f>INDEX(products!$A$1:$G$49,MATCH('Order-Worksheet'!$D676,products!$A$1:$A$49,0),MATCH('Order-Worksheet'!K$1,products!$A$1:$G$1,0))</f>
        <v>2.5</v>
      </c>
      <c r="L676" s="7">
        <f>INDEX(products!$A$1:$G$49,MATCH('Order-Worksheet'!$D676,products!$A$1:$A$49,0),MATCH('Order-Worksheet'!L$1,products!$A$1:$G$1,0))</f>
        <v>29.784999999999997</v>
      </c>
      <c r="M676" s="7">
        <f t="shared" si="30"/>
        <v>178.70999999999998</v>
      </c>
      <c r="N676" t="str">
        <f t="shared" si="31"/>
        <v>Arabica</v>
      </c>
      <c r="O676" t="str">
        <f t="shared" si="32"/>
        <v>Light</v>
      </c>
      <c r="P676" t="str">
        <f>VLOOKUP(Orders_Table[[#This Row],[Customer ID]],customers!$A$1:$I$1001,9,FALSE)</f>
        <v>Yes</v>
      </c>
    </row>
    <row r="677" spans="1:16" x14ac:dyDescent="0.25">
      <c r="A677" s="2" t="s">
        <v>4303</v>
      </c>
      <c r="B677" s="4">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INDEX(products!$A$1:$G$49,MATCH('Order-Worksheet'!$D677,products!$A$1:$A$49,0),MATCH('Order-Worksheet'!I$1,products!$A$1:$G$1,0))</f>
        <v>Lib</v>
      </c>
      <c r="J677" t="str">
        <f>INDEX(products!$A$1:$G$49,MATCH('Order-Worksheet'!$D677,products!$A$1:$A$49,0),MATCH('Order-Worksheet'!J$1,products!$A$1:$G$1,0))</f>
        <v>D</v>
      </c>
      <c r="K677" s="5">
        <f>INDEX(products!$A$1:$G$49,MATCH('Order-Worksheet'!$D677,products!$A$1:$A$49,0),MATCH('Order-Worksheet'!K$1,products!$A$1:$G$1,0))</f>
        <v>2.5</v>
      </c>
      <c r="L677" s="7">
        <f>INDEX(products!$A$1:$G$49,MATCH('Order-Worksheet'!$D677,products!$A$1:$A$49,0),MATCH('Order-Worksheet'!L$1,products!$A$1:$G$1,0))</f>
        <v>29.784999999999997</v>
      </c>
      <c r="M677" s="7">
        <f t="shared" si="30"/>
        <v>119.13999999999999</v>
      </c>
      <c r="N677" t="str">
        <f t="shared" si="31"/>
        <v>Liberica</v>
      </c>
      <c r="O677" t="str">
        <f t="shared" si="32"/>
        <v>Dark</v>
      </c>
      <c r="P677" t="str">
        <f>VLOOKUP(Orders_Table[[#This Row],[Customer ID]],customers!$A$1:$I$1001,9,FALSE)</f>
        <v>Yes</v>
      </c>
    </row>
    <row r="678" spans="1:16" x14ac:dyDescent="0.25">
      <c r="A678" s="2" t="s">
        <v>4308</v>
      </c>
      <c r="B678" s="4">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INDEX(products!$A$1:$G$49,MATCH('Order-Worksheet'!$D678,products!$A$1:$A$49,0),MATCH('Order-Worksheet'!I$1,products!$A$1:$G$1,0))</f>
        <v>Lib</v>
      </c>
      <c r="J678" t="str">
        <f>INDEX(products!$A$1:$G$49,MATCH('Order-Worksheet'!$D678,products!$A$1:$A$49,0),MATCH('Order-Worksheet'!J$1,products!$A$1:$G$1,0))</f>
        <v>L</v>
      </c>
      <c r="K678" s="5">
        <f>INDEX(products!$A$1:$G$49,MATCH('Order-Worksheet'!$D678,products!$A$1:$A$49,0),MATCH('Order-Worksheet'!K$1,products!$A$1:$G$1,0))</f>
        <v>0.5</v>
      </c>
      <c r="L678" s="7">
        <f>INDEX(products!$A$1:$G$49,MATCH('Order-Worksheet'!$D678,products!$A$1:$A$49,0),MATCH('Order-Worksheet'!L$1,products!$A$1:$G$1,0))</f>
        <v>9.51</v>
      </c>
      <c r="M678" s="7">
        <f t="shared" si="30"/>
        <v>47.55</v>
      </c>
      <c r="N678" t="str">
        <f t="shared" si="31"/>
        <v>Liberica</v>
      </c>
      <c r="O678" t="str">
        <f t="shared" si="32"/>
        <v>Light</v>
      </c>
      <c r="P678" t="str">
        <f>VLOOKUP(Orders_Table[[#This Row],[Customer ID]],customers!$A$1:$I$1001,9,FALSE)</f>
        <v>No</v>
      </c>
    </row>
    <row r="679" spans="1:16" x14ac:dyDescent="0.25">
      <c r="A679" s="2" t="s">
        <v>4313</v>
      </c>
      <c r="B679" s="4">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INDEX(products!$A$1:$G$49,MATCH('Order-Worksheet'!$D679,products!$A$1:$A$49,0),MATCH('Order-Worksheet'!I$1,products!$A$1:$G$1,0))</f>
        <v>Lib</v>
      </c>
      <c r="J679" t="str">
        <f>INDEX(products!$A$1:$G$49,MATCH('Order-Worksheet'!$D679,products!$A$1:$A$49,0),MATCH('Order-Worksheet'!J$1,products!$A$1:$G$1,0))</f>
        <v>M</v>
      </c>
      <c r="K679" s="5">
        <f>INDEX(products!$A$1:$G$49,MATCH('Order-Worksheet'!$D679,products!$A$1:$A$49,0),MATCH('Order-Worksheet'!K$1,products!$A$1:$G$1,0))</f>
        <v>0.5</v>
      </c>
      <c r="L679" s="7">
        <f>INDEX(products!$A$1:$G$49,MATCH('Order-Worksheet'!$D679,products!$A$1:$A$49,0),MATCH('Order-Worksheet'!L$1,products!$A$1:$G$1,0))</f>
        <v>8.73</v>
      </c>
      <c r="M679" s="7">
        <f t="shared" si="30"/>
        <v>43.650000000000006</v>
      </c>
      <c r="N679" t="str">
        <f t="shared" si="31"/>
        <v>Liberica</v>
      </c>
      <c r="O679" t="str">
        <f t="shared" si="32"/>
        <v>Medium</v>
      </c>
      <c r="P679" t="str">
        <f>VLOOKUP(Orders_Table[[#This Row],[Customer ID]],customers!$A$1:$I$1001,9,FALSE)</f>
        <v>No</v>
      </c>
    </row>
    <row r="680" spans="1:16" x14ac:dyDescent="0.25">
      <c r="A680" s="2" t="s">
        <v>4319</v>
      </c>
      <c r="B680" s="4">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INDEX(products!$A$1:$G$49,MATCH('Order-Worksheet'!$D680,products!$A$1:$A$49,0),MATCH('Order-Worksheet'!I$1,products!$A$1:$G$1,0))</f>
        <v>Ara</v>
      </c>
      <c r="J680" t="str">
        <f>INDEX(products!$A$1:$G$49,MATCH('Order-Worksheet'!$D680,products!$A$1:$A$49,0),MATCH('Order-Worksheet'!J$1,products!$A$1:$G$1,0))</f>
        <v>L</v>
      </c>
      <c r="K680" s="5">
        <f>INDEX(products!$A$1:$G$49,MATCH('Order-Worksheet'!$D680,products!$A$1:$A$49,0),MATCH('Order-Worksheet'!K$1,products!$A$1:$G$1,0))</f>
        <v>2.5</v>
      </c>
      <c r="L680" s="7">
        <f>INDEX(products!$A$1:$G$49,MATCH('Order-Worksheet'!$D680,products!$A$1:$A$49,0),MATCH('Order-Worksheet'!L$1,products!$A$1:$G$1,0))</f>
        <v>29.784999999999997</v>
      </c>
      <c r="M680" s="7">
        <f t="shared" si="30"/>
        <v>178.70999999999998</v>
      </c>
      <c r="N680" t="str">
        <f t="shared" si="31"/>
        <v>Arabica</v>
      </c>
      <c r="O680" t="str">
        <f t="shared" si="32"/>
        <v>Light</v>
      </c>
      <c r="P680" t="str">
        <f>VLOOKUP(Orders_Table[[#This Row],[Customer ID]],customers!$A$1:$I$1001,9,FALSE)</f>
        <v>Yes</v>
      </c>
    </row>
    <row r="681" spans="1:16" x14ac:dyDescent="0.25">
      <c r="A681" s="2" t="s">
        <v>4325</v>
      </c>
      <c r="B681" s="4">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INDEX(products!$A$1:$G$49,MATCH('Order-Worksheet'!$D681,products!$A$1:$A$49,0),MATCH('Order-Worksheet'!I$1,products!$A$1:$G$1,0))</f>
        <v>Rob</v>
      </c>
      <c r="J681" t="str">
        <f>INDEX(products!$A$1:$G$49,MATCH('Order-Worksheet'!$D681,products!$A$1:$A$49,0),MATCH('Order-Worksheet'!J$1,products!$A$1:$G$1,0))</f>
        <v>L</v>
      </c>
      <c r="K681" s="5">
        <f>INDEX(products!$A$1:$G$49,MATCH('Order-Worksheet'!$D681,products!$A$1:$A$49,0),MATCH('Order-Worksheet'!K$1,products!$A$1:$G$1,0))</f>
        <v>2.5</v>
      </c>
      <c r="L681" s="7">
        <f>INDEX(products!$A$1:$G$49,MATCH('Order-Worksheet'!$D681,products!$A$1:$A$49,0),MATCH('Order-Worksheet'!L$1,products!$A$1:$G$1,0))</f>
        <v>27.484999999999996</v>
      </c>
      <c r="M681" s="7">
        <f t="shared" si="30"/>
        <v>27.484999999999996</v>
      </c>
      <c r="N681" t="str">
        <f t="shared" si="31"/>
        <v>Robusta</v>
      </c>
      <c r="O681" t="str">
        <f t="shared" si="32"/>
        <v>Light</v>
      </c>
      <c r="P681" t="str">
        <f>VLOOKUP(Orders_Table[[#This Row],[Customer ID]],customers!$A$1:$I$1001,9,FALSE)</f>
        <v>No</v>
      </c>
    </row>
    <row r="682" spans="1:16" x14ac:dyDescent="0.25">
      <c r="A682" s="2" t="s">
        <v>4331</v>
      </c>
      <c r="B682" s="4">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INDEX(products!$A$1:$G$49,MATCH('Order-Worksheet'!$D682,products!$A$1:$A$49,0),MATCH('Order-Worksheet'!I$1,products!$A$1:$G$1,0))</f>
        <v>Ara</v>
      </c>
      <c r="J682" t="str">
        <f>INDEX(products!$A$1:$G$49,MATCH('Order-Worksheet'!$D682,products!$A$1:$A$49,0),MATCH('Order-Worksheet'!J$1,products!$A$1:$G$1,0))</f>
        <v>M</v>
      </c>
      <c r="K682" s="5">
        <f>INDEX(products!$A$1:$G$49,MATCH('Order-Worksheet'!$D682,products!$A$1:$A$49,0),MATCH('Order-Worksheet'!K$1,products!$A$1:$G$1,0))</f>
        <v>1</v>
      </c>
      <c r="L682" s="7">
        <f>INDEX(products!$A$1:$G$49,MATCH('Order-Worksheet'!$D682,products!$A$1:$A$49,0),MATCH('Order-Worksheet'!L$1,products!$A$1:$G$1,0))</f>
        <v>11.25</v>
      </c>
      <c r="M682" s="7">
        <f t="shared" si="30"/>
        <v>56.25</v>
      </c>
      <c r="N682" t="str">
        <f t="shared" si="31"/>
        <v>Arabica</v>
      </c>
      <c r="O682" t="str">
        <f t="shared" si="32"/>
        <v>Medium</v>
      </c>
      <c r="P682" t="str">
        <f>VLOOKUP(Orders_Table[[#This Row],[Customer ID]],customers!$A$1:$I$1001,9,FALSE)</f>
        <v>No</v>
      </c>
    </row>
    <row r="683" spans="1:16" x14ac:dyDescent="0.25">
      <c r="A683" s="2" t="s">
        <v>4336</v>
      </c>
      <c r="B683" s="4">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INDEX(products!$A$1:$G$49,MATCH('Order-Worksheet'!$D683,products!$A$1:$A$49,0),MATCH('Order-Worksheet'!I$1,products!$A$1:$G$1,0))</f>
        <v>Lib</v>
      </c>
      <c r="J683" t="str">
        <f>INDEX(products!$A$1:$G$49,MATCH('Order-Worksheet'!$D683,products!$A$1:$A$49,0),MATCH('Order-Worksheet'!J$1,products!$A$1:$G$1,0))</f>
        <v>L</v>
      </c>
      <c r="K683" s="5">
        <f>INDEX(products!$A$1:$G$49,MATCH('Order-Worksheet'!$D683,products!$A$1:$A$49,0),MATCH('Order-Worksheet'!K$1,products!$A$1:$G$1,0))</f>
        <v>0.2</v>
      </c>
      <c r="L683" s="7">
        <f>INDEX(products!$A$1:$G$49,MATCH('Order-Worksheet'!$D683,products!$A$1:$A$49,0),MATCH('Order-Worksheet'!L$1,products!$A$1:$G$1,0))</f>
        <v>4.7549999999999999</v>
      </c>
      <c r="M683" s="7">
        <f t="shared" si="30"/>
        <v>9.51</v>
      </c>
      <c r="N683" t="str">
        <f t="shared" si="31"/>
        <v>Liberica</v>
      </c>
      <c r="O683" t="str">
        <f t="shared" si="32"/>
        <v>Light</v>
      </c>
      <c r="P683" t="str">
        <f>VLOOKUP(Orders_Table[[#This Row],[Customer ID]],customers!$A$1:$I$1001,9,FALSE)</f>
        <v>Yes</v>
      </c>
    </row>
    <row r="684" spans="1:16" x14ac:dyDescent="0.25">
      <c r="A684" s="2" t="s">
        <v>4342</v>
      </c>
      <c r="B684" s="4">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INDEX(products!$A$1:$G$49,MATCH('Order-Worksheet'!$D684,products!$A$1:$A$49,0),MATCH('Order-Worksheet'!I$1,products!$A$1:$G$1,0))</f>
        <v>Exc</v>
      </c>
      <c r="J684" t="str">
        <f>INDEX(products!$A$1:$G$49,MATCH('Order-Worksheet'!$D684,products!$A$1:$A$49,0),MATCH('Order-Worksheet'!J$1,products!$A$1:$G$1,0))</f>
        <v>M</v>
      </c>
      <c r="K684" s="5">
        <f>INDEX(products!$A$1:$G$49,MATCH('Order-Worksheet'!$D684,products!$A$1:$A$49,0),MATCH('Order-Worksheet'!K$1,products!$A$1:$G$1,0))</f>
        <v>0.2</v>
      </c>
      <c r="L684" s="7">
        <f>INDEX(products!$A$1:$G$49,MATCH('Order-Worksheet'!$D684,products!$A$1:$A$49,0),MATCH('Order-Worksheet'!L$1,products!$A$1:$G$1,0))</f>
        <v>4.125</v>
      </c>
      <c r="M684" s="7">
        <f t="shared" si="30"/>
        <v>8.25</v>
      </c>
      <c r="N684" t="str">
        <f t="shared" si="31"/>
        <v>Excelsa</v>
      </c>
      <c r="O684" t="str">
        <f t="shared" si="32"/>
        <v>Medium</v>
      </c>
      <c r="P684" t="str">
        <f>VLOOKUP(Orders_Table[[#This Row],[Customer ID]],customers!$A$1:$I$1001,9,FALSE)</f>
        <v>Yes</v>
      </c>
    </row>
    <row r="685" spans="1:16" x14ac:dyDescent="0.25">
      <c r="A685" s="2" t="s">
        <v>4348</v>
      </c>
      <c r="B685" s="4">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INDEX(products!$A$1:$G$49,MATCH('Order-Worksheet'!$D685,products!$A$1:$A$49,0),MATCH('Order-Worksheet'!I$1,products!$A$1:$G$1,0))</f>
        <v>Lib</v>
      </c>
      <c r="J685" t="str">
        <f>INDEX(products!$A$1:$G$49,MATCH('Order-Worksheet'!$D685,products!$A$1:$A$49,0),MATCH('Order-Worksheet'!J$1,products!$A$1:$G$1,0))</f>
        <v>D</v>
      </c>
      <c r="K685" s="5">
        <f>INDEX(products!$A$1:$G$49,MATCH('Order-Worksheet'!$D685,products!$A$1:$A$49,0),MATCH('Order-Worksheet'!K$1,products!$A$1:$G$1,0))</f>
        <v>0.5</v>
      </c>
      <c r="L685" s="7">
        <f>INDEX(products!$A$1:$G$49,MATCH('Order-Worksheet'!$D685,products!$A$1:$A$49,0),MATCH('Order-Worksheet'!L$1,products!$A$1:$G$1,0))</f>
        <v>7.77</v>
      </c>
      <c r="M685" s="7">
        <f t="shared" si="30"/>
        <v>46.62</v>
      </c>
      <c r="N685" t="str">
        <f t="shared" si="31"/>
        <v>Liberica</v>
      </c>
      <c r="O685" t="str">
        <f t="shared" si="32"/>
        <v>Dark</v>
      </c>
      <c r="P685" t="str">
        <f>VLOOKUP(Orders_Table[[#This Row],[Customer ID]],customers!$A$1:$I$1001,9,FALSE)</f>
        <v>No</v>
      </c>
    </row>
    <row r="686" spans="1:16" x14ac:dyDescent="0.25">
      <c r="A686" s="2" t="s">
        <v>4354</v>
      </c>
      <c r="B686" s="4">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INDEX(products!$A$1:$G$49,MATCH('Order-Worksheet'!$D686,products!$A$1:$A$49,0),MATCH('Order-Worksheet'!I$1,products!$A$1:$G$1,0))</f>
        <v>Rob</v>
      </c>
      <c r="J686" t="str">
        <f>INDEX(products!$A$1:$G$49,MATCH('Order-Worksheet'!$D686,products!$A$1:$A$49,0),MATCH('Order-Worksheet'!J$1,products!$A$1:$G$1,0))</f>
        <v>L</v>
      </c>
      <c r="K686" s="5">
        <f>INDEX(products!$A$1:$G$49,MATCH('Order-Worksheet'!$D686,products!$A$1:$A$49,0),MATCH('Order-Worksheet'!K$1,products!$A$1:$G$1,0))</f>
        <v>1</v>
      </c>
      <c r="L686" s="7">
        <f>INDEX(products!$A$1:$G$49,MATCH('Order-Worksheet'!$D686,products!$A$1:$A$49,0),MATCH('Order-Worksheet'!L$1,products!$A$1:$G$1,0))</f>
        <v>11.95</v>
      </c>
      <c r="M686" s="7">
        <f t="shared" si="30"/>
        <v>71.699999999999989</v>
      </c>
      <c r="N686" t="str">
        <f t="shared" si="31"/>
        <v>Robusta</v>
      </c>
      <c r="O686" t="str">
        <f t="shared" si="32"/>
        <v>Light</v>
      </c>
      <c r="P686" t="str">
        <f>VLOOKUP(Orders_Table[[#This Row],[Customer ID]],customers!$A$1:$I$1001,9,FALSE)</f>
        <v>No</v>
      </c>
    </row>
    <row r="687" spans="1:16" x14ac:dyDescent="0.25">
      <c r="A687" s="2" t="s">
        <v>4359</v>
      </c>
      <c r="B687" s="4">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INDEX(products!$A$1:$G$49,MATCH('Order-Worksheet'!$D687,products!$A$1:$A$49,0),MATCH('Order-Worksheet'!I$1,products!$A$1:$G$1,0))</f>
        <v>Lib</v>
      </c>
      <c r="J687" t="str">
        <f>INDEX(products!$A$1:$G$49,MATCH('Order-Worksheet'!$D687,products!$A$1:$A$49,0),MATCH('Order-Worksheet'!J$1,products!$A$1:$G$1,0))</f>
        <v>L</v>
      </c>
      <c r="K687" s="5">
        <f>INDEX(products!$A$1:$G$49,MATCH('Order-Worksheet'!$D687,products!$A$1:$A$49,0),MATCH('Order-Worksheet'!K$1,products!$A$1:$G$1,0))</f>
        <v>2.5</v>
      </c>
      <c r="L687" s="7">
        <f>INDEX(products!$A$1:$G$49,MATCH('Order-Worksheet'!$D687,products!$A$1:$A$49,0),MATCH('Order-Worksheet'!L$1,products!$A$1:$G$1,0))</f>
        <v>36.454999999999998</v>
      </c>
      <c r="M687" s="7">
        <f t="shared" si="30"/>
        <v>72.91</v>
      </c>
      <c r="N687" t="str">
        <f t="shared" si="31"/>
        <v>Liberica</v>
      </c>
      <c r="O687" t="str">
        <f t="shared" si="32"/>
        <v>Light</v>
      </c>
      <c r="P687" t="str">
        <f>VLOOKUP(Orders_Table[[#This Row],[Customer ID]],customers!$A$1:$I$1001,9,FALSE)</f>
        <v>Yes</v>
      </c>
    </row>
    <row r="688" spans="1:16" x14ac:dyDescent="0.25">
      <c r="A688" s="2" t="s">
        <v>4365</v>
      </c>
      <c r="B688" s="4">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INDEX(products!$A$1:$G$49,MATCH('Order-Worksheet'!$D688,products!$A$1:$A$49,0),MATCH('Order-Worksheet'!I$1,products!$A$1:$G$1,0))</f>
        <v>Rob</v>
      </c>
      <c r="J688" t="str">
        <f>INDEX(products!$A$1:$G$49,MATCH('Order-Worksheet'!$D688,products!$A$1:$A$49,0),MATCH('Order-Worksheet'!J$1,products!$A$1:$G$1,0))</f>
        <v>D</v>
      </c>
      <c r="K688" s="5">
        <f>INDEX(products!$A$1:$G$49,MATCH('Order-Worksheet'!$D688,products!$A$1:$A$49,0),MATCH('Order-Worksheet'!K$1,products!$A$1:$G$1,0))</f>
        <v>0.2</v>
      </c>
      <c r="L688" s="7">
        <f>INDEX(products!$A$1:$G$49,MATCH('Order-Worksheet'!$D688,products!$A$1:$A$49,0),MATCH('Order-Worksheet'!L$1,products!$A$1:$G$1,0))</f>
        <v>2.6849999999999996</v>
      </c>
      <c r="M688" s="7">
        <f t="shared" si="30"/>
        <v>8.0549999999999997</v>
      </c>
      <c r="N688" t="str">
        <f t="shared" si="31"/>
        <v>Robusta</v>
      </c>
      <c r="O688" t="str">
        <f t="shared" si="32"/>
        <v>Dark</v>
      </c>
      <c r="P688" t="str">
        <f>VLOOKUP(Orders_Table[[#This Row],[Customer ID]],customers!$A$1:$I$1001,9,FALSE)</f>
        <v>Yes</v>
      </c>
    </row>
    <row r="689" spans="1:16" x14ac:dyDescent="0.25">
      <c r="A689" s="2" t="s">
        <v>4371</v>
      </c>
      <c r="B689" s="4">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INDEX(products!$A$1:$G$49,MATCH('Order-Worksheet'!$D689,products!$A$1:$A$49,0),MATCH('Order-Worksheet'!I$1,products!$A$1:$G$1,0))</f>
        <v>Exc</v>
      </c>
      <c r="J689" t="str">
        <f>INDEX(products!$A$1:$G$49,MATCH('Order-Worksheet'!$D689,products!$A$1:$A$49,0),MATCH('Order-Worksheet'!J$1,products!$A$1:$G$1,0))</f>
        <v>M</v>
      </c>
      <c r="K689" s="5">
        <f>INDEX(products!$A$1:$G$49,MATCH('Order-Worksheet'!$D689,products!$A$1:$A$49,0),MATCH('Order-Worksheet'!K$1,products!$A$1:$G$1,0))</f>
        <v>0.5</v>
      </c>
      <c r="L689" s="7">
        <f>INDEX(products!$A$1:$G$49,MATCH('Order-Worksheet'!$D689,products!$A$1:$A$49,0),MATCH('Order-Worksheet'!L$1,products!$A$1:$G$1,0))</f>
        <v>8.25</v>
      </c>
      <c r="M689" s="7">
        <f t="shared" si="30"/>
        <v>16.5</v>
      </c>
      <c r="N689" t="str">
        <f t="shared" si="31"/>
        <v>Excelsa</v>
      </c>
      <c r="O689" t="str">
        <f t="shared" si="32"/>
        <v>Medium</v>
      </c>
      <c r="P689" t="str">
        <f>VLOOKUP(Orders_Table[[#This Row],[Customer ID]],customers!$A$1:$I$1001,9,FALSE)</f>
        <v>No</v>
      </c>
    </row>
    <row r="690" spans="1:16" x14ac:dyDescent="0.25">
      <c r="A690" s="2" t="s">
        <v>4377</v>
      </c>
      <c r="B690" s="4">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INDEX(products!$A$1:$G$49,MATCH('Order-Worksheet'!$D690,products!$A$1:$A$49,0),MATCH('Order-Worksheet'!I$1,products!$A$1:$G$1,0))</f>
        <v>Ara</v>
      </c>
      <c r="J690" t="str">
        <f>INDEX(products!$A$1:$G$49,MATCH('Order-Worksheet'!$D690,products!$A$1:$A$49,0),MATCH('Order-Worksheet'!J$1,products!$A$1:$G$1,0))</f>
        <v>L</v>
      </c>
      <c r="K690" s="5">
        <f>INDEX(products!$A$1:$G$49,MATCH('Order-Worksheet'!$D690,products!$A$1:$A$49,0),MATCH('Order-Worksheet'!K$1,products!$A$1:$G$1,0))</f>
        <v>1</v>
      </c>
      <c r="L690" s="7">
        <f>INDEX(products!$A$1:$G$49,MATCH('Order-Worksheet'!$D690,products!$A$1:$A$49,0),MATCH('Order-Worksheet'!L$1,products!$A$1:$G$1,0))</f>
        <v>12.95</v>
      </c>
      <c r="M690" s="7">
        <f t="shared" si="30"/>
        <v>64.75</v>
      </c>
      <c r="N690" t="str">
        <f t="shared" si="31"/>
        <v>Arabica</v>
      </c>
      <c r="O690" t="str">
        <f t="shared" si="32"/>
        <v>Light</v>
      </c>
      <c r="P690" t="str">
        <f>VLOOKUP(Orders_Table[[#This Row],[Customer ID]],customers!$A$1:$I$1001,9,FALSE)</f>
        <v>No</v>
      </c>
    </row>
    <row r="691" spans="1:16" x14ac:dyDescent="0.25">
      <c r="A691" s="2" t="s">
        <v>4383</v>
      </c>
      <c r="B691" s="4">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INDEX(products!$A$1:$G$49,MATCH('Order-Worksheet'!$D691,products!$A$1:$A$49,0),MATCH('Order-Worksheet'!I$1,products!$A$1:$G$1,0))</f>
        <v>Ara</v>
      </c>
      <c r="J691" t="str">
        <f>INDEX(products!$A$1:$G$49,MATCH('Order-Worksheet'!$D691,products!$A$1:$A$49,0),MATCH('Order-Worksheet'!J$1,products!$A$1:$G$1,0))</f>
        <v>M</v>
      </c>
      <c r="K691" s="5">
        <f>INDEX(products!$A$1:$G$49,MATCH('Order-Worksheet'!$D691,products!$A$1:$A$49,0),MATCH('Order-Worksheet'!K$1,products!$A$1:$G$1,0))</f>
        <v>0.5</v>
      </c>
      <c r="L691" s="7">
        <f>INDEX(products!$A$1:$G$49,MATCH('Order-Worksheet'!$D691,products!$A$1:$A$49,0),MATCH('Order-Worksheet'!L$1,products!$A$1:$G$1,0))</f>
        <v>6.75</v>
      </c>
      <c r="M691" s="7">
        <f t="shared" si="30"/>
        <v>33.75</v>
      </c>
      <c r="N691" t="str">
        <f t="shared" si="31"/>
        <v>Arabica</v>
      </c>
      <c r="O691" t="str">
        <f t="shared" si="32"/>
        <v>Medium</v>
      </c>
      <c r="P691" t="str">
        <f>VLOOKUP(Orders_Table[[#This Row],[Customer ID]],customers!$A$1:$I$1001,9,FALSE)</f>
        <v>No</v>
      </c>
    </row>
    <row r="692" spans="1:16" x14ac:dyDescent="0.25">
      <c r="A692" s="2" t="s">
        <v>4389</v>
      </c>
      <c r="B692" s="4">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INDEX(products!$A$1:$G$49,MATCH('Order-Worksheet'!$D692,products!$A$1:$A$49,0),MATCH('Order-Worksheet'!I$1,products!$A$1:$G$1,0))</f>
        <v>Lib</v>
      </c>
      <c r="J692" t="str">
        <f>INDEX(products!$A$1:$G$49,MATCH('Order-Worksheet'!$D692,products!$A$1:$A$49,0),MATCH('Order-Worksheet'!J$1,products!$A$1:$G$1,0))</f>
        <v>D</v>
      </c>
      <c r="K692" s="5">
        <f>INDEX(products!$A$1:$G$49,MATCH('Order-Worksheet'!$D692,products!$A$1:$A$49,0),MATCH('Order-Worksheet'!K$1,products!$A$1:$G$1,0))</f>
        <v>2.5</v>
      </c>
      <c r="L692" s="7">
        <f>INDEX(products!$A$1:$G$49,MATCH('Order-Worksheet'!$D692,products!$A$1:$A$49,0),MATCH('Order-Worksheet'!L$1,products!$A$1:$G$1,0))</f>
        <v>29.784999999999997</v>
      </c>
      <c r="M692" s="7">
        <f t="shared" si="30"/>
        <v>178.70999999999998</v>
      </c>
      <c r="N692" t="str">
        <f t="shared" si="31"/>
        <v>Liberica</v>
      </c>
      <c r="O692" t="str">
        <f t="shared" si="32"/>
        <v>Dark</v>
      </c>
      <c r="P692" t="str">
        <f>VLOOKUP(Orders_Table[[#This Row],[Customer ID]],customers!$A$1:$I$1001,9,FALSE)</f>
        <v>No</v>
      </c>
    </row>
    <row r="693" spans="1:16" x14ac:dyDescent="0.25">
      <c r="A693" s="2" t="s">
        <v>4393</v>
      </c>
      <c r="B693" s="4">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INDEX(products!$A$1:$G$49,MATCH('Order-Worksheet'!$D693,products!$A$1:$A$49,0),MATCH('Order-Worksheet'!I$1,products!$A$1:$G$1,0))</f>
        <v>Ara</v>
      </c>
      <c r="J693" t="str">
        <f>INDEX(products!$A$1:$G$49,MATCH('Order-Worksheet'!$D693,products!$A$1:$A$49,0),MATCH('Order-Worksheet'!J$1,products!$A$1:$G$1,0))</f>
        <v>M</v>
      </c>
      <c r="K693" s="5">
        <f>INDEX(products!$A$1:$G$49,MATCH('Order-Worksheet'!$D693,products!$A$1:$A$49,0),MATCH('Order-Worksheet'!K$1,products!$A$1:$G$1,0))</f>
        <v>1</v>
      </c>
      <c r="L693" s="7">
        <f>INDEX(products!$A$1:$G$49,MATCH('Order-Worksheet'!$D693,products!$A$1:$A$49,0),MATCH('Order-Worksheet'!L$1,products!$A$1:$G$1,0))</f>
        <v>11.25</v>
      </c>
      <c r="M693" s="7">
        <f t="shared" si="30"/>
        <v>22.5</v>
      </c>
      <c r="N693" t="str">
        <f t="shared" si="31"/>
        <v>Arabica</v>
      </c>
      <c r="O693" t="str">
        <f t="shared" si="32"/>
        <v>Medium</v>
      </c>
      <c r="P693" t="str">
        <f>VLOOKUP(Orders_Table[[#This Row],[Customer ID]],customers!$A$1:$I$1001,9,FALSE)</f>
        <v>No</v>
      </c>
    </row>
    <row r="694" spans="1:16" x14ac:dyDescent="0.25">
      <c r="A694" s="2" t="s">
        <v>4399</v>
      </c>
      <c r="B694" s="4">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INDEX(products!$A$1:$G$49,MATCH('Order-Worksheet'!$D694,products!$A$1:$A$49,0),MATCH('Order-Worksheet'!I$1,products!$A$1:$G$1,0))</f>
        <v>Lib</v>
      </c>
      <c r="J694" t="str">
        <f>INDEX(products!$A$1:$G$49,MATCH('Order-Worksheet'!$D694,products!$A$1:$A$49,0),MATCH('Order-Worksheet'!J$1,products!$A$1:$G$1,0))</f>
        <v>D</v>
      </c>
      <c r="K694" s="5">
        <f>INDEX(products!$A$1:$G$49,MATCH('Order-Worksheet'!$D694,products!$A$1:$A$49,0),MATCH('Order-Worksheet'!K$1,products!$A$1:$G$1,0))</f>
        <v>1</v>
      </c>
      <c r="L694" s="7">
        <f>INDEX(products!$A$1:$G$49,MATCH('Order-Worksheet'!$D694,products!$A$1:$A$49,0),MATCH('Order-Worksheet'!L$1,products!$A$1:$G$1,0))</f>
        <v>12.95</v>
      </c>
      <c r="M694" s="7">
        <f t="shared" si="30"/>
        <v>12.95</v>
      </c>
      <c r="N694" t="str">
        <f t="shared" si="31"/>
        <v>Liberica</v>
      </c>
      <c r="O694" t="str">
        <f t="shared" si="32"/>
        <v>Dark</v>
      </c>
      <c r="P694" t="str">
        <f>VLOOKUP(Orders_Table[[#This Row],[Customer ID]],customers!$A$1:$I$1001,9,FALSE)</f>
        <v>No</v>
      </c>
    </row>
    <row r="695" spans="1:16" x14ac:dyDescent="0.25">
      <c r="A695" s="2" t="s">
        <v>4405</v>
      </c>
      <c r="B695" s="4">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INDEX(products!$A$1:$G$49,MATCH('Order-Worksheet'!$D695,products!$A$1:$A$49,0),MATCH('Order-Worksheet'!I$1,products!$A$1:$G$1,0))</f>
        <v>Ara</v>
      </c>
      <c r="J695" t="str">
        <f>INDEX(products!$A$1:$G$49,MATCH('Order-Worksheet'!$D695,products!$A$1:$A$49,0),MATCH('Order-Worksheet'!J$1,products!$A$1:$G$1,0))</f>
        <v>M</v>
      </c>
      <c r="K695" s="5">
        <f>INDEX(products!$A$1:$G$49,MATCH('Order-Worksheet'!$D695,products!$A$1:$A$49,0),MATCH('Order-Worksheet'!K$1,products!$A$1:$G$1,0))</f>
        <v>2.5</v>
      </c>
      <c r="L695" s="7">
        <f>INDEX(products!$A$1:$G$49,MATCH('Order-Worksheet'!$D695,products!$A$1:$A$49,0),MATCH('Order-Worksheet'!L$1,products!$A$1:$G$1,0))</f>
        <v>25.874999999999996</v>
      </c>
      <c r="M695" s="7">
        <f t="shared" si="30"/>
        <v>51.749999999999993</v>
      </c>
      <c r="N695" t="str">
        <f t="shared" si="31"/>
        <v>Arabica</v>
      </c>
      <c r="O695" t="str">
        <f t="shared" si="32"/>
        <v>Medium</v>
      </c>
      <c r="P695" t="str">
        <f>VLOOKUP(Orders_Table[[#This Row],[Customer ID]],customers!$A$1:$I$1001,9,FALSE)</f>
        <v>Yes</v>
      </c>
    </row>
    <row r="696" spans="1:16" x14ac:dyDescent="0.25">
      <c r="A696" s="2" t="s">
        <v>4411</v>
      </c>
      <c r="B696" s="4">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INDEX(products!$A$1:$G$49,MATCH('Order-Worksheet'!$D696,products!$A$1:$A$49,0),MATCH('Order-Worksheet'!I$1,products!$A$1:$G$1,0))</f>
        <v>Exc</v>
      </c>
      <c r="J696" t="str">
        <f>INDEX(products!$A$1:$G$49,MATCH('Order-Worksheet'!$D696,products!$A$1:$A$49,0),MATCH('Order-Worksheet'!J$1,products!$A$1:$G$1,0))</f>
        <v>D</v>
      </c>
      <c r="K696" s="5">
        <f>INDEX(products!$A$1:$G$49,MATCH('Order-Worksheet'!$D696,products!$A$1:$A$49,0),MATCH('Order-Worksheet'!K$1,products!$A$1:$G$1,0))</f>
        <v>0.5</v>
      </c>
      <c r="L696" s="7">
        <f>INDEX(products!$A$1:$G$49,MATCH('Order-Worksheet'!$D696,products!$A$1:$A$49,0),MATCH('Order-Worksheet'!L$1,products!$A$1:$G$1,0))</f>
        <v>7.29</v>
      </c>
      <c r="M696" s="7">
        <f t="shared" si="30"/>
        <v>36.450000000000003</v>
      </c>
      <c r="N696" t="str">
        <f t="shared" si="31"/>
        <v>Excelsa</v>
      </c>
      <c r="O696" t="str">
        <f t="shared" si="32"/>
        <v>Dark</v>
      </c>
      <c r="P696" t="str">
        <f>VLOOKUP(Orders_Table[[#This Row],[Customer ID]],customers!$A$1:$I$1001,9,FALSE)</f>
        <v>No</v>
      </c>
    </row>
    <row r="697" spans="1:16" x14ac:dyDescent="0.25">
      <c r="A697" s="2" t="s">
        <v>4417</v>
      </c>
      <c r="B697" s="4">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INDEX(products!$A$1:$G$49,MATCH('Order-Worksheet'!$D697,products!$A$1:$A$49,0),MATCH('Order-Worksheet'!I$1,products!$A$1:$G$1,0))</f>
        <v>Lib</v>
      </c>
      <c r="J697" t="str">
        <f>INDEX(products!$A$1:$G$49,MATCH('Order-Worksheet'!$D697,products!$A$1:$A$49,0),MATCH('Order-Worksheet'!J$1,products!$A$1:$G$1,0))</f>
        <v>L</v>
      </c>
      <c r="K697" s="5">
        <f>INDEX(products!$A$1:$G$49,MATCH('Order-Worksheet'!$D697,products!$A$1:$A$49,0),MATCH('Order-Worksheet'!K$1,products!$A$1:$G$1,0))</f>
        <v>2.5</v>
      </c>
      <c r="L697" s="7">
        <f>INDEX(products!$A$1:$G$49,MATCH('Order-Worksheet'!$D697,products!$A$1:$A$49,0),MATCH('Order-Worksheet'!L$1,products!$A$1:$G$1,0))</f>
        <v>36.454999999999998</v>
      </c>
      <c r="M697" s="7">
        <f t="shared" si="30"/>
        <v>182.27499999999998</v>
      </c>
      <c r="N697" t="str">
        <f t="shared" si="31"/>
        <v>Liberica</v>
      </c>
      <c r="O697" t="str">
        <f t="shared" si="32"/>
        <v>Light</v>
      </c>
      <c r="P697" t="str">
        <f>VLOOKUP(Orders_Table[[#This Row],[Customer ID]],customers!$A$1:$I$1001,9,FALSE)</f>
        <v>Yes</v>
      </c>
    </row>
    <row r="698" spans="1:16" x14ac:dyDescent="0.25">
      <c r="A698" s="2" t="s">
        <v>4423</v>
      </c>
      <c r="B698" s="4">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INDEX(products!$A$1:$G$49,MATCH('Order-Worksheet'!$D698,products!$A$1:$A$49,0),MATCH('Order-Worksheet'!I$1,products!$A$1:$G$1,0))</f>
        <v>Lib</v>
      </c>
      <c r="J698" t="str">
        <f>INDEX(products!$A$1:$G$49,MATCH('Order-Worksheet'!$D698,products!$A$1:$A$49,0),MATCH('Order-Worksheet'!J$1,products!$A$1:$G$1,0))</f>
        <v>D</v>
      </c>
      <c r="K698" s="5">
        <f>INDEX(products!$A$1:$G$49,MATCH('Order-Worksheet'!$D698,products!$A$1:$A$49,0),MATCH('Order-Worksheet'!K$1,products!$A$1:$G$1,0))</f>
        <v>0.5</v>
      </c>
      <c r="L698" s="7">
        <f>INDEX(products!$A$1:$G$49,MATCH('Order-Worksheet'!$D698,products!$A$1:$A$49,0),MATCH('Order-Worksheet'!L$1,products!$A$1:$G$1,0))</f>
        <v>7.77</v>
      </c>
      <c r="M698" s="7">
        <f t="shared" si="30"/>
        <v>31.08</v>
      </c>
      <c r="N698" t="str">
        <f t="shared" si="31"/>
        <v>Liberica</v>
      </c>
      <c r="O698" t="str">
        <f t="shared" si="32"/>
        <v>Dark</v>
      </c>
      <c r="P698" t="str">
        <f>VLOOKUP(Orders_Table[[#This Row],[Customer ID]],customers!$A$1:$I$1001,9,FALSE)</f>
        <v>No</v>
      </c>
    </row>
    <row r="699" spans="1:16" x14ac:dyDescent="0.25">
      <c r="A699" s="2" t="s">
        <v>4429</v>
      </c>
      <c r="B699" s="4">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INDEX(products!$A$1:$G$49,MATCH('Order-Worksheet'!$D699,products!$A$1:$A$49,0),MATCH('Order-Worksheet'!I$1,products!$A$1:$G$1,0))</f>
        <v>Ara</v>
      </c>
      <c r="J699" t="str">
        <f>INDEX(products!$A$1:$G$49,MATCH('Order-Worksheet'!$D699,products!$A$1:$A$49,0),MATCH('Order-Worksheet'!J$1,products!$A$1:$G$1,0))</f>
        <v>M</v>
      </c>
      <c r="K699" s="5">
        <f>INDEX(products!$A$1:$G$49,MATCH('Order-Worksheet'!$D699,products!$A$1:$A$49,0),MATCH('Order-Worksheet'!K$1,products!$A$1:$G$1,0))</f>
        <v>0.5</v>
      </c>
      <c r="L699" s="7">
        <f>INDEX(products!$A$1:$G$49,MATCH('Order-Worksheet'!$D699,products!$A$1:$A$49,0),MATCH('Order-Worksheet'!L$1,products!$A$1:$G$1,0))</f>
        <v>6.75</v>
      </c>
      <c r="M699" s="7">
        <f t="shared" si="30"/>
        <v>20.25</v>
      </c>
      <c r="N699" t="str">
        <f t="shared" si="31"/>
        <v>Arabica</v>
      </c>
      <c r="O699" t="str">
        <f t="shared" si="32"/>
        <v>Medium</v>
      </c>
      <c r="P699" t="str">
        <f>VLOOKUP(Orders_Table[[#This Row],[Customer ID]],customers!$A$1:$I$1001,9,FALSE)</f>
        <v>No</v>
      </c>
    </row>
    <row r="700" spans="1:16" x14ac:dyDescent="0.25">
      <c r="A700" s="2" t="s">
        <v>4433</v>
      </c>
      <c r="B700" s="4">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INDEX(products!$A$1:$G$49,MATCH('Order-Worksheet'!$D700,products!$A$1:$A$49,0),MATCH('Order-Worksheet'!I$1,products!$A$1:$G$1,0))</f>
        <v>Lib</v>
      </c>
      <c r="J700" t="str">
        <f>INDEX(products!$A$1:$G$49,MATCH('Order-Worksheet'!$D700,products!$A$1:$A$49,0),MATCH('Order-Worksheet'!J$1,products!$A$1:$G$1,0))</f>
        <v>D</v>
      </c>
      <c r="K700" s="5">
        <f>INDEX(products!$A$1:$G$49,MATCH('Order-Worksheet'!$D700,products!$A$1:$A$49,0),MATCH('Order-Worksheet'!K$1,products!$A$1:$G$1,0))</f>
        <v>1</v>
      </c>
      <c r="L700" s="7">
        <f>INDEX(products!$A$1:$G$49,MATCH('Order-Worksheet'!$D700,products!$A$1:$A$49,0),MATCH('Order-Worksheet'!L$1,products!$A$1:$G$1,0))</f>
        <v>12.95</v>
      </c>
      <c r="M700" s="7">
        <f t="shared" si="30"/>
        <v>25.9</v>
      </c>
      <c r="N700" t="str">
        <f t="shared" si="31"/>
        <v>Liberica</v>
      </c>
      <c r="O700" t="str">
        <f t="shared" si="32"/>
        <v>Dark</v>
      </c>
      <c r="P700" t="str">
        <f>VLOOKUP(Orders_Table[[#This Row],[Customer ID]],customers!$A$1:$I$1001,9,FALSE)</f>
        <v>No</v>
      </c>
    </row>
    <row r="701" spans="1:16" x14ac:dyDescent="0.25">
      <c r="A701" s="2" t="s">
        <v>4439</v>
      </c>
      <c r="B701" s="4">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INDEX(products!$A$1:$G$49,MATCH('Order-Worksheet'!$D701,products!$A$1:$A$49,0),MATCH('Order-Worksheet'!I$1,products!$A$1:$G$1,0))</f>
        <v>Ara</v>
      </c>
      <c r="J701" t="str">
        <f>INDEX(products!$A$1:$G$49,MATCH('Order-Worksheet'!$D701,products!$A$1:$A$49,0),MATCH('Order-Worksheet'!J$1,products!$A$1:$G$1,0))</f>
        <v>D</v>
      </c>
      <c r="K701" s="5">
        <f>INDEX(products!$A$1:$G$49,MATCH('Order-Worksheet'!$D701,products!$A$1:$A$49,0),MATCH('Order-Worksheet'!K$1,products!$A$1:$G$1,0))</f>
        <v>0.5</v>
      </c>
      <c r="L701" s="7">
        <f>INDEX(products!$A$1:$G$49,MATCH('Order-Worksheet'!$D701,products!$A$1:$A$49,0),MATCH('Order-Worksheet'!L$1,products!$A$1:$G$1,0))</f>
        <v>5.97</v>
      </c>
      <c r="M701" s="7">
        <f t="shared" si="30"/>
        <v>23.88</v>
      </c>
      <c r="N701" t="str">
        <f t="shared" si="31"/>
        <v>Arabica</v>
      </c>
      <c r="O701" t="str">
        <f t="shared" si="32"/>
        <v>Dark</v>
      </c>
      <c r="P701" t="str">
        <f>VLOOKUP(Orders_Table[[#This Row],[Customer ID]],customers!$A$1:$I$1001,9,FALSE)</f>
        <v>Yes</v>
      </c>
    </row>
    <row r="702" spans="1:16" x14ac:dyDescent="0.25">
      <c r="A702" s="2" t="s">
        <v>4445</v>
      </c>
      <c r="B702" s="4">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INDEX(products!$A$1:$G$49,MATCH('Order-Worksheet'!$D702,products!$A$1:$A$49,0),MATCH('Order-Worksheet'!I$1,products!$A$1:$G$1,0))</f>
        <v>Lib</v>
      </c>
      <c r="J702" t="str">
        <f>INDEX(products!$A$1:$G$49,MATCH('Order-Worksheet'!$D702,products!$A$1:$A$49,0),MATCH('Order-Worksheet'!J$1,products!$A$1:$G$1,0))</f>
        <v>L</v>
      </c>
      <c r="K702" s="5">
        <f>INDEX(products!$A$1:$G$49,MATCH('Order-Worksheet'!$D702,products!$A$1:$A$49,0),MATCH('Order-Worksheet'!K$1,products!$A$1:$G$1,0))</f>
        <v>0.5</v>
      </c>
      <c r="L702" s="7">
        <f>INDEX(products!$A$1:$G$49,MATCH('Order-Worksheet'!$D702,products!$A$1:$A$49,0),MATCH('Order-Worksheet'!L$1,products!$A$1:$G$1,0))</f>
        <v>9.51</v>
      </c>
      <c r="M702" s="7">
        <f t="shared" si="30"/>
        <v>19.02</v>
      </c>
      <c r="N702" t="str">
        <f t="shared" si="31"/>
        <v>Liberica</v>
      </c>
      <c r="O702" t="str">
        <f t="shared" si="32"/>
        <v>Light</v>
      </c>
      <c r="P702" t="str">
        <f>VLOOKUP(Orders_Table[[#This Row],[Customer ID]],customers!$A$1:$I$1001,9,FALSE)</f>
        <v>No</v>
      </c>
    </row>
    <row r="703" spans="1:16" x14ac:dyDescent="0.25">
      <c r="A703" s="2" t="s">
        <v>4450</v>
      </c>
      <c r="B703" s="4">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INDEX(products!$A$1:$G$49,MATCH('Order-Worksheet'!$D703,products!$A$1:$A$49,0),MATCH('Order-Worksheet'!I$1,products!$A$1:$G$1,0))</f>
        <v>Ara</v>
      </c>
      <c r="J703" t="str">
        <f>INDEX(products!$A$1:$G$49,MATCH('Order-Worksheet'!$D703,products!$A$1:$A$49,0),MATCH('Order-Worksheet'!J$1,products!$A$1:$G$1,0))</f>
        <v>D</v>
      </c>
      <c r="K703" s="5">
        <f>INDEX(products!$A$1:$G$49,MATCH('Order-Worksheet'!$D703,products!$A$1:$A$49,0),MATCH('Order-Worksheet'!K$1,products!$A$1:$G$1,0))</f>
        <v>0.5</v>
      </c>
      <c r="L703" s="7">
        <f>INDEX(products!$A$1:$G$49,MATCH('Order-Worksheet'!$D703,products!$A$1:$A$49,0),MATCH('Order-Worksheet'!L$1,products!$A$1:$G$1,0))</f>
        <v>5.97</v>
      </c>
      <c r="M703" s="7">
        <f t="shared" si="30"/>
        <v>29.849999999999998</v>
      </c>
      <c r="N703" t="str">
        <f t="shared" si="31"/>
        <v>Arabica</v>
      </c>
      <c r="O703" t="str">
        <f t="shared" si="32"/>
        <v>Dark</v>
      </c>
      <c r="P703" t="str">
        <f>VLOOKUP(Orders_Table[[#This Row],[Customer ID]],customers!$A$1:$I$1001,9,FALSE)</f>
        <v>Yes</v>
      </c>
    </row>
    <row r="704" spans="1:16" x14ac:dyDescent="0.25">
      <c r="A704" s="2" t="s">
        <v>4456</v>
      </c>
      <c r="B704" s="4">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INDEX(products!$A$1:$G$49,MATCH('Order-Worksheet'!$D704,products!$A$1:$A$49,0),MATCH('Order-Worksheet'!I$1,products!$A$1:$G$1,0))</f>
        <v>Ara</v>
      </c>
      <c r="J704" t="str">
        <f>INDEX(products!$A$1:$G$49,MATCH('Order-Worksheet'!$D704,products!$A$1:$A$49,0),MATCH('Order-Worksheet'!J$1,products!$A$1:$G$1,0))</f>
        <v>L</v>
      </c>
      <c r="K704" s="5">
        <f>INDEX(products!$A$1:$G$49,MATCH('Order-Worksheet'!$D704,products!$A$1:$A$49,0),MATCH('Order-Worksheet'!K$1,products!$A$1:$G$1,0))</f>
        <v>0.5</v>
      </c>
      <c r="L704" s="7">
        <f>INDEX(products!$A$1:$G$49,MATCH('Order-Worksheet'!$D704,products!$A$1:$A$49,0),MATCH('Order-Worksheet'!L$1,products!$A$1:$G$1,0))</f>
        <v>7.77</v>
      </c>
      <c r="M704" s="7">
        <f t="shared" si="30"/>
        <v>7.77</v>
      </c>
      <c r="N704" t="str">
        <f t="shared" si="31"/>
        <v>Arabica</v>
      </c>
      <c r="O704" t="str">
        <f t="shared" si="32"/>
        <v>Light</v>
      </c>
      <c r="P704" t="str">
        <f>VLOOKUP(Orders_Table[[#This Row],[Customer ID]],customers!$A$1:$I$1001,9,FALSE)</f>
        <v>Yes</v>
      </c>
    </row>
    <row r="705" spans="1:16" x14ac:dyDescent="0.25">
      <c r="A705" s="2" t="s">
        <v>4461</v>
      </c>
      <c r="B705" s="4">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INDEX(products!$A$1:$G$49,MATCH('Order-Worksheet'!$D705,products!$A$1:$A$49,0),MATCH('Order-Worksheet'!I$1,products!$A$1:$G$1,0))</f>
        <v>Lib</v>
      </c>
      <c r="J705" t="str">
        <f>INDEX(products!$A$1:$G$49,MATCH('Order-Worksheet'!$D705,products!$A$1:$A$49,0),MATCH('Order-Worksheet'!J$1,products!$A$1:$G$1,0))</f>
        <v>D</v>
      </c>
      <c r="K705" s="5">
        <f>INDEX(products!$A$1:$G$49,MATCH('Order-Worksheet'!$D705,products!$A$1:$A$49,0),MATCH('Order-Worksheet'!K$1,products!$A$1:$G$1,0))</f>
        <v>2.5</v>
      </c>
      <c r="L705" s="7">
        <f>INDEX(products!$A$1:$G$49,MATCH('Order-Worksheet'!$D705,products!$A$1:$A$49,0),MATCH('Order-Worksheet'!L$1,products!$A$1:$G$1,0))</f>
        <v>29.784999999999997</v>
      </c>
      <c r="M705" s="7">
        <f t="shared" si="30"/>
        <v>119.13999999999999</v>
      </c>
      <c r="N705" t="str">
        <f t="shared" si="31"/>
        <v>Liberica</v>
      </c>
      <c r="O705" t="str">
        <f t="shared" si="32"/>
        <v>Dark</v>
      </c>
      <c r="P705" t="str">
        <f>VLOOKUP(Orders_Table[[#This Row],[Customer ID]],customers!$A$1:$I$1001,9,FALSE)</f>
        <v>Yes</v>
      </c>
    </row>
    <row r="706" spans="1:16" x14ac:dyDescent="0.25">
      <c r="A706" s="2" t="s">
        <v>4466</v>
      </c>
      <c r="B706" s="4">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INDEX(products!$A$1:$G$49,MATCH('Order-Worksheet'!$D706,products!$A$1:$A$49,0),MATCH('Order-Worksheet'!I$1,products!$A$1:$G$1,0))</f>
        <v>Exc</v>
      </c>
      <c r="J706" t="str">
        <f>INDEX(products!$A$1:$G$49,MATCH('Order-Worksheet'!$D706,products!$A$1:$A$49,0),MATCH('Order-Worksheet'!J$1,products!$A$1:$G$1,0))</f>
        <v>D</v>
      </c>
      <c r="K706" s="5">
        <f>INDEX(products!$A$1:$G$49,MATCH('Order-Worksheet'!$D706,products!$A$1:$A$49,0),MATCH('Order-Worksheet'!K$1,products!$A$1:$G$1,0))</f>
        <v>0.2</v>
      </c>
      <c r="L706" s="7">
        <f>INDEX(products!$A$1:$G$49,MATCH('Order-Worksheet'!$D706,products!$A$1:$A$49,0),MATCH('Order-Worksheet'!L$1,products!$A$1:$G$1,0))</f>
        <v>3.645</v>
      </c>
      <c r="M706" s="7">
        <f t="shared" si="30"/>
        <v>21.87</v>
      </c>
      <c r="N706" t="str">
        <f t="shared" si="31"/>
        <v>Excelsa</v>
      </c>
      <c r="O706" t="str">
        <f t="shared" si="32"/>
        <v>Dark</v>
      </c>
      <c r="P706" t="str">
        <f>VLOOKUP(Orders_Table[[#This Row],[Customer ID]],customers!$A$1:$I$1001,9,FALSE)</f>
        <v>Yes</v>
      </c>
    </row>
    <row r="707" spans="1:16" x14ac:dyDescent="0.25">
      <c r="A707" s="2" t="s">
        <v>4471</v>
      </c>
      <c r="B707" s="4">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INDEX(products!$A$1:$G$49,MATCH('Order-Worksheet'!$D707,products!$A$1:$A$49,0),MATCH('Order-Worksheet'!I$1,products!$A$1:$G$1,0))</f>
        <v>Exc</v>
      </c>
      <c r="J707" t="str">
        <f>INDEX(products!$A$1:$G$49,MATCH('Order-Worksheet'!$D707,products!$A$1:$A$49,0),MATCH('Order-Worksheet'!J$1,products!$A$1:$G$1,0))</f>
        <v>L</v>
      </c>
      <c r="K707" s="5">
        <f>INDEX(products!$A$1:$G$49,MATCH('Order-Worksheet'!$D707,products!$A$1:$A$49,0),MATCH('Order-Worksheet'!K$1,products!$A$1:$G$1,0))</f>
        <v>0.5</v>
      </c>
      <c r="L707" s="7">
        <f>INDEX(products!$A$1:$G$49,MATCH('Order-Worksheet'!$D707,products!$A$1:$A$49,0),MATCH('Order-Worksheet'!L$1,products!$A$1:$G$1,0))</f>
        <v>8.91</v>
      </c>
      <c r="M707" s="7">
        <f t="shared" ref="M707:M770" si="33">L707*E707</f>
        <v>17.82</v>
      </c>
      <c r="N707" t="str">
        <f t="shared" ref="N707:N770" si="34">IF(I707="Rob", "Robusta", IF(I707="Exc", "Excelsa", IF(I707="Ara", "Arabica",IF(I707="Lib", "Liberica"))))</f>
        <v>Excelsa</v>
      </c>
      <c r="O707" t="str">
        <f t="shared" ref="O707:O770" si="35">IF(J707="M","Medium",IF(J707="D","Dark",IF(J707="L", "Light","")))</f>
        <v>Light</v>
      </c>
      <c r="P707" t="str">
        <f>VLOOKUP(Orders_Table[[#This Row],[Customer ID]],customers!$A$1:$I$1001,9,FALSE)</f>
        <v>No</v>
      </c>
    </row>
    <row r="708" spans="1:16" x14ac:dyDescent="0.25">
      <c r="A708" s="2" t="s">
        <v>4477</v>
      </c>
      <c r="B708" s="4">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INDEX(products!$A$1:$G$49,MATCH('Order-Worksheet'!$D708,products!$A$1:$A$49,0),MATCH('Order-Worksheet'!I$1,products!$A$1:$G$1,0))</f>
        <v>Exc</v>
      </c>
      <c r="J708" t="str">
        <f>INDEX(products!$A$1:$G$49,MATCH('Order-Worksheet'!$D708,products!$A$1:$A$49,0),MATCH('Order-Worksheet'!J$1,products!$A$1:$G$1,0))</f>
        <v>M</v>
      </c>
      <c r="K708" s="5">
        <f>INDEX(products!$A$1:$G$49,MATCH('Order-Worksheet'!$D708,products!$A$1:$A$49,0),MATCH('Order-Worksheet'!K$1,products!$A$1:$G$1,0))</f>
        <v>0.2</v>
      </c>
      <c r="L708" s="7">
        <f>INDEX(products!$A$1:$G$49,MATCH('Order-Worksheet'!$D708,products!$A$1:$A$49,0),MATCH('Order-Worksheet'!L$1,products!$A$1:$G$1,0))</f>
        <v>4.125</v>
      </c>
      <c r="M708" s="7">
        <f t="shared" si="33"/>
        <v>12.375</v>
      </c>
      <c r="N708" t="str">
        <f t="shared" si="34"/>
        <v>Excelsa</v>
      </c>
      <c r="O708" t="str">
        <f t="shared" si="35"/>
        <v>Medium</v>
      </c>
      <c r="P708" t="str">
        <f>VLOOKUP(Orders_Table[[#This Row],[Customer ID]],customers!$A$1:$I$1001,9,FALSE)</f>
        <v>No</v>
      </c>
    </row>
    <row r="709" spans="1:16" x14ac:dyDescent="0.25">
      <c r="A709" s="2" t="s">
        <v>4483</v>
      </c>
      <c r="B709" s="4">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INDEX(products!$A$1:$G$49,MATCH('Order-Worksheet'!$D709,products!$A$1:$A$49,0),MATCH('Order-Worksheet'!I$1,products!$A$1:$G$1,0))</f>
        <v>Lib</v>
      </c>
      <c r="J709" t="str">
        <f>INDEX(products!$A$1:$G$49,MATCH('Order-Worksheet'!$D709,products!$A$1:$A$49,0),MATCH('Order-Worksheet'!J$1,products!$A$1:$G$1,0))</f>
        <v>D</v>
      </c>
      <c r="K709" s="5">
        <f>INDEX(products!$A$1:$G$49,MATCH('Order-Worksheet'!$D709,products!$A$1:$A$49,0),MATCH('Order-Worksheet'!K$1,products!$A$1:$G$1,0))</f>
        <v>1</v>
      </c>
      <c r="L709" s="7">
        <f>INDEX(products!$A$1:$G$49,MATCH('Order-Worksheet'!$D709,products!$A$1:$A$49,0),MATCH('Order-Worksheet'!L$1,products!$A$1:$G$1,0))</f>
        <v>12.95</v>
      </c>
      <c r="M709" s="7">
        <f t="shared" si="33"/>
        <v>25.9</v>
      </c>
      <c r="N709" t="str">
        <f t="shared" si="34"/>
        <v>Liberica</v>
      </c>
      <c r="O709" t="str">
        <f t="shared" si="35"/>
        <v>Dark</v>
      </c>
      <c r="P709" t="str">
        <f>VLOOKUP(Orders_Table[[#This Row],[Customer ID]],customers!$A$1:$I$1001,9,FALSE)</f>
        <v>No</v>
      </c>
    </row>
    <row r="710" spans="1:16" x14ac:dyDescent="0.25">
      <c r="A710" s="2" t="s">
        <v>4488</v>
      </c>
      <c r="B710" s="4">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INDEX(products!$A$1:$G$49,MATCH('Order-Worksheet'!$D710,products!$A$1:$A$49,0),MATCH('Order-Worksheet'!I$1,products!$A$1:$G$1,0))</f>
        <v>Ara</v>
      </c>
      <c r="J710" t="str">
        <f>INDEX(products!$A$1:$G$49,MATCH('Order-Worksheet'!$D710,products!$A$1:$A$49,0),MATCH('Order-Worksheet'!J$1,products!$A$1:$G$1,0))</f>
        <v>M</v>
      </c>
      <c r="K710" s="5">
        <f>INDEX(products!$A$1:$G$49,MATCH('Order-Worksheet'!$D710,products!$A$1:$A$49,0),MATCH('Order-Worksheet'!K$1,products!$A$1:$G$1,0))</f>
        <v>0.5</v>
      </c>
      <c r="L710" s="7">
        <f>INDEX(products!$A$1:$G$49,MATCH('Order-Worksheet'!$D710,products!$A$1:$A$49,0),MATCH('Order-Worksheet'!L$1,products!$A$1:$G$1,0))</f>
        <v>6.75</v>
      </c>
      <c r="M710" s="7">
        <f t="shared" si="33"/>
        <v>13.5</v>
      </c>
      <c r="N710" t="str">
        <f t="shared" si="34"/>
        <v>Arabica</v>
      </c>
      <c r="O710" t="str">
        <f t="shared" si="35"/>
        <v>Medium</v>
      </c>
      <c r="P710" t="str">
        <f>VLOOKUP(Orders_Table[[#This Row],[Customer ID]],customers!$A$1:$I$1001,9,FALSE)</f>
        <v>Yes</v>
      </c>
    </row>
    <row r="711" spans="1:16" x14ac:dyDescent="0.25">
      <c r="A711" s="2" t="s">
        <v>4494</v>
      </c>
      <c r="B711" s="4">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INDEX(products!$A$1:$G$49,MATCH('Order-Worksheet'!$D711,products!$A$1:$A$49,0),MATCH('Order-Worksheet'!I$1,products!$A$1:$G$1,0))</f>
        <v>Exc</v>
      </c>
      <c r="J711" t="str">
        <f>INDEX(products!$A$1:$G$49,MATCH('Order-Worksheet'!$D711,products!$A$1:$A$49,0),MATCH('Order-Worksheet'!J$1,products!$A$1:$G$1,0))</f>
        <v>L</v>
      </c>
      <c r="K711" s="5">
        <f>INDEX(products!$A$1:$G$49,MATCH('Order-Worksheet'!$D711,products!$A$1:$A$49,0),MATCH('Order-Worksheet'!K$1,products!$A$1:$G$1,0))</f>
        <v>0.5</v>
      </c>
      <c r="L711" s="7">
        <f>INDEX(products!$A$1:$G$49,MATCH('Order-Worksheet'!$D711,products!$A$1:$A$49,0),MATCH('Order-Worksheet'!L$1,products!$A$1:$G$1,0))</f>
        <v>8.91</v>
      </c>
      <c r="M711" s="7">
        <f t="shared" si="33"/>
        <v>17.82</v>
      </c>
      <c r="N711" t="str">
        <f t="shared" si="34"/>
        <v>Excelsa</v>
      </c>
      <c r="O711" t="str">
        <f t="shared" si="35"/>
        <v>Light</v>
      </c>
      <c r="P711" t="str">
        <f>VLOOKUP(Orders_Table[[#This Row],[Customer ID]],customers!$A$1:$I$1001,9,FALSE)</f>
        <v>Yes</v>
      </c>
    </row>
    <row r="712" spans="1:16" x14ac:dyDescent="0.25">
      <c r="A712" s="2" t="s">
        <v>4499</v>
      </c>
      <c r="B712" s="4">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INDEX(products!$A$1:$G$49,MATCH('Order-Worksheet'!$D712,products!$A$1:$A$49,0),MATCH('Order-Worksheet'!I$1,products!$A$1:$G$1,0))</f>
        <v>Exc</v>
      </c>
      <c r="J712" t="str">
        <f>INDEX(products!$A$1:$G$49,MATCH('Order-Worksheet'!$D712,products!$A$1:$A$49,0),MATCH('Order-Worksheet'!J$1,products!$A$1:$G$1,0))</f>
        <v>M</v>
      </c>
      <c r="K712" s="5">
        <f>INDEX(products!$A$1:$G$49,MATCH('Order-Worksheet'!$D712,products!$A$1:$A$49,0),MATCH('Order-Worksheet'!K$1,products!$A$1:$G$1,0))</f>
        <v>0.5</v>
      </c>
      <c r="L712" s="7">
        <f>INDEX(products!$A$1:$G$49,MATCH('Order-Worksheet'!$D712,products!$A$1:$A$49,0),MATCH('Order-Worksheet'!L$1,products!$A$1:$G$1,0))</f>
        <v>8.25</v>
      </c>
      <c r="M712" s="7">
        <f t="shared" si="33"/>
        <v>24.75</v>
      </c>
      <c r="N712" t="str">
        <f t="shared" si="34"/>
        <v>Excelsa</v>
      </c>
      <c r="O712" t="str">
        <f t="shared" si="35"/>
        <v>Medium</v>
      </c>
      <c r="P712" t="str">
        <f>VLOOKUP(Orders_Table[[#This Row],[Customer ID]],customers!$A$1:$I$1001,9,FALSE)</f>
        <v>No</v>
      </c>
    </row>
    <row r="713" spans="1:16" x14ac:dyDescent="0.25">
      <c r="A713" s="2" t="s">
        <v>4505</v>
      </c>
      <c r="B713" s="4">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INDEX(products!$A$1:$G$49,MATCH('Order-Worksheet'!$D713,products!$A$1:$A$49,0),MATCH('Order-Worksheet'!I$1,products!$A$1:$G$1,0))</f>
        <v>Rob</v>
      </c>
      <c r="J713" t="str">
        <f>INDEX(products!$A$1:$G$49,MATCH('Order-Worksheet'!$D713,products!$A$1:$A$49,0),MATCH('Order-Worksheet'!J$1,products!$A$1:$G$1,0))</f>
        <v>M</v>
      </c>
      <c r="K713" s="5">
        <f>INDEX(products!$A$1:$G$49,MATCH('Order-Worksheet'!$D713,products!$A$1:$A$49,0),MATCH('Order-Worksheet'!K$1,products!$A$1:$G$1,0))</f>
        <v>0.2</v>
      </c>
      <c r="L713" s="7">
        <f>INDEX(products!$A$1:$G$49,MATCH('Order-Worksheet'!$D713,products!$A$1:$A$49,0),MATCH('Order-Worksheet'!L$1,products!$A$1:$G$1,0))</f>
        <v>2.9849999999999999</v>
      </c>
      <c r="M713" s="7">
        <f t="shared" si="33"/>
        <v>17.91</v>
      </c>
      <c r="N713" t="str">
        <f t="shared" si="34"/>
        <v>Robusta</v>
      </c>
      <c r="O713" t="str">
        <f t="shared" si="35"/>
        <v>Medium</v>
      </c>
      <c r="P713" t="str">
        <f>VLOOKUP(Orders_Table[[#This Row],[Customer ID]],customers!$A$1:$I$1001,9,FALSE)</f>
        <v>No</v>
      </c>
    </row>
    <row r="714" spans="1:16" x14ac:dyDescent="0.25">
      <c r="A714" s="2" t="s">
        <v>4512</v>
      </c>
      <c r="B714" s="4">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INDEX(products!$A$1:$G$49,MATCH('Order-Worksheet'!$D714,products!$A$1:$A$49,0),MATCH('Order-Worksheet'!I$1,products!$A$1:$G$1,0))</f>
        <v>Exc</v>
      </c>
      <c r="J714" t="str">
        <f>INDEX(products!$A$1:$G$49,MATCH('Order-Worksheet'!$D714,products!$A$1:$A$49,0),MATCH('Order-Worksheet'!J$1,products!$A$1:$G$1,0))</f>
        <v>M</v>
      </c>
      <c r="K714" s="5">
        <f>INDEX(products!$A$1:$G$49,MATCH('Order-Worksheet'!$D714,products!$A$1:$A$49,0),MATCH('Order-Worksheet'!K$1,products!$A$1:$G$1,0))</f>
        <v>0.5</v>
      </c>
      <c r="L714" s="7">
        <f>INDEX(products!$A$1:$G$49,MATCH('Order-Worksheet'!$D714,products!$A$1:$A$49,0),MATCH('Order-Worksheet'!L$1,products!$A$1:$G$1,0))</f>
        <v>8.25</v>
      </c>
      <c r="M714" s="7">
        <f t="shared" si="33"/>
        <v>16.5</v>
      </c>
      <c r="N714" t="str">
        <f t="shared" si="34"/>
        <v>Excelsa</v>
      </c>
      <c r="O714" t="str">
        <f t="shared" si="35"/>
        <v>Medium</v>
      </c>
      <c r="P714" t="str">
        <f>VLOOKUP(Orders_Table[[#This Row],[Customer ID]],customers!$A$1:$I$1001,9,FALSE)</f>
        <v>No</v>
      </c>
    </row>
    <row r="715" spans="1:16" x14ac:dyDescent="0.25">
      <c r="A715" s="2" t="s">
        <v>4516</v>
      </c>
      <c r="B715" s="4">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INDEX(products!$A$1:$G$49,MATCH('Order-Worksheet'!$D715,products!$A$1:$A$49,0),MATCH('Order-Worksheet'!I$1,products!$A$1:$G$1,0))</f>
        <v>Rob</v>
      </c>
      <c r="J715" t="str">
        <f>INDEX(products!$A$1:$G$49,MATCH('Order-Worksheet'!$D715,products!$A$1:$A$49,0),MATCH('Order-Worksheet'!J$1,products!$A$1:$G$1,0))</f>
        <v>M</v>
      </c>
      <c r="K715" s="5">
        <f>INDEX(products!$A$1:$G$49,MATCH('Order-Worksheet'!$D715,products!$A$1:$A$49,0),MATCH('Order-Worksheet'!K$1,products!$A$1:$G$1,0))</f>
        <v>0.2</v>
      </c>
      <c r="L715" s="7">
        <f>INDEX(products!$A$1:$G$49,MATCH('Order-Worksheet'!$D715,products!$A$1:$A$49,0),MATCH('Order-Worksheet'!L$1,products!$A$1:$G$1,0))</f>
        <v>2.9849999999999999</v>
      </c>
      <c r="M715" s="7">
        <f t="shared" si="33"/>
        <v>2.9849999999999999</v>
      </c>
      <c r="N715" t="str">
        <f t="shared" si="34"/>
        <v>Robusta</v>
      </c>
      <c r="O715" t="str">
        <f t="shared" si="35"/>
        <v>Medium</v>
      </c>
      <c r="P715" t="str">
        <f>VLOOKUP(Orders_Table[[#This Row],[Customer ID]],customers!$A$1:$I$1001,9,FALSE)</f>
        <v>No</v>
      </c>
    </row>
    <row r="716" spans="1:16" x14ac:dyDescent="0.25">
      <c r="A716" s="2" t="s">
        <v>4522</v>
      </c>
      <c r="B716" s="4">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INDEX(products!$A$1:$G$49,MATCH('Order-Worksheet'!$D716,products!$A$1:$A$49,0),MATCH('Order-Worksheet'!I$1,products!$A$1:$G$1,0))</f>
        <v>Exc</v>
      </c>
      <c r="J716" t="str">
        <f>INDEX(products!$A$1:$G$49,MATCH('Order-Worksheet'!$D716,products!$A$1:$A$49,0),MATCH('Order-Worksheet'!J$1,products!$A$1:$G$1,0))</f>
        <v>D</v>
      </c>
      <c r="K716" s="5">
        <f>INDEX(products!$A$1:$G$49,MATCH('Order-Worksheet'!$D716,products!$A$1:$A$49,0),MATCH('Order-Worksheet'!K$1,products!$A$1:$G$1,0))</f>
        <v>0.2</v>
      </c>
      <c r="L716" s="7">
        <f>INDEX(products!$A$1:$G$49,MATCH('Order-Worksheet'!$D716,products!$A$1:$A$49,0),MATCH('Order-Worksheet'!L$1,products!$A$1:$G$1,0))</f>
        <v>3.645</v>
      </c>
      <c r="M716" s="7">
        <f t="shared" si="33"/>
        <v>14.58</v>
      </c>
      <c r="N716" t="str">
        <f t="shared" si="34"/>
        <v>Excelsa</v>
      </c>
      <c r="O716" t="str">
        <f t="shared" si="35"/>
        <v>Dark</v>
      </c>
      <c r="P716" t="str">
        <f>VLOOKUP(Orders_Table[[#This Row],[Customer ID]],customers!$A$1:$I$1001,9,FALSE)</f>
        <v>Yes</v>
      </c>
    </row>
    <row r="717" spans="1:16" x14ac:dyDescent="0.25">
      <c r="A717" s="2" t="s">
        <v>4528</v>
      </c>
      <c r="B717" s="4">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INDEX(products!$A$1:$G$49,MATCH('Order-Worksheet'!$D717,products!$A$1:$A$49,0),MATCH('Order-Worksheet'!I$1,products!$A$1:$G$1,0))</f>
        <v>Exc</v>
      </c>
      <c r="J717" t="str">
        <f>INDEX(products!$A$1:$G$49,MATCH('Order-Worksheet'!$D717,products!$A$1:$A$49,0),MATCH('Order-Worksheet'!J$1,products!$A$1:$G$1,0))</f>
        <v>L</v>
      </c>
      <c r="K717" s="5">
        <f>INDEX(products!$A$1:$G$49,MATCH('Order-Worksheet'!$D717,products!$A$1:$A$49,0),MATCH('Order-Worksheet'!K$1,products!$A$1:$G$1,0))</f>
        <v>1</v>
      </c>
      <c r="L717" s="7">
        <f>INDEX(products!$A$1:$G$49,MATCH('Order-Worksheet'!$D717,products!$A$1:$A$49,0),MATCH('Order-Worksheet'!L$1,products!$A$1:$G$1,0))</f>
        <v>14.85</v>
      </c>
      <c r="M717" s="7">
        <f t="shared" si="33"/>
        <v>89.1</v>
      </c>
      <c r="N717" t="str">
        <f t="shared" si="34"/>
        <v>Excelsa</v>
      </c>
      <c r="O717" t="str">
        <f t="shared" si="35"/>
        <v>Light</v>
      </c>
      <c r="P717" t="str">
        <f>VLOOKUP(Orders_Table[[#This Row],[Customer ID]],customers!$A$1:$I$1001,9,FALSE)</f>
        <v>No</v>
      </c>
    </row>
    <row r="718" spans="1:16" x14ac:dyDescent="0.25">
      <c r="A718" s="2" t="s">
        <v>4533</v>
      </c>
      <c r="B718" s="4">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INDEX(products!$A$1:$G$49,MATCH('Order-Worksheet'!$D718,products!$A$1:$A$49,0),MATCH('Order-Worksheet'!I$1,products!$A$1:$G$1,0))</f>
        <v>Rob</v>
      </c>
      <c r="J718" t="str">
        <f>INDEX(products!$A$1:$G$49,MATCH('Order-Worksheet'!$D718,products!$A$1:$A$49,0),MATCH('Order-Worksheet'!J$1,products!$A$1:$G$1,0))</f>
        <v>L</v>
      </c>
      <c r="K718" s="5">
        <f>INDEX(products!$A$1:$G$49,MATCH('Order-Worksheet'!$D718,products!$A$1:$A$49,0),MATCH('Order-Worksheet'!K$1,products!$A$1:$G$1,0))</f>
        <v>1</v>
      </c>
      <c r="L718" s="7">
        <f>INDEX(products!$A$1:$G$49,MATCH('Order-Worksheet'!$D718,products!$A$1:$A$49,0),MATCH('Order-Worksheet'!L$1,products!$A$1:$G$1,0))</f>
        <v>11.95</v>
      </c>
      <c r="M718" s="7">
        <f t="shared" si="33"/>
        <v>35.849999999999994</v>
      </c>
      <c r="N718" t="str">
        <f t="shared" si="34"/>
        <v>Robusta</v>
      </c>
      <c r="O718" t="str">
        <f t="shared" si="35"/>
        <v>Light</v>
      </c>
      <c r="P718" t="str">
        <f>VLOOKUP(Orders_Table[[#This Row],[Customer ID]],customers!$A$1:$I$1001,9,FALSE)</f>
        <v>No</v>
      </c>
    </row>
    <row r="719" spans="1:16" x14ac:dyDescent="0.25">
      <c r="A719" s="2" t="s">
        <v>4539</v>
      </c>
      <c r="B719" s="4">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INDEX(products!$A$1:$G$49,MATCH('Order-Worksheet'!$D719,products!$A$1:$A$49,0),MATCH('Order-Worksheet'!I$1,products!$A$1:$G$1,0))</f>
        <v>Ara</v>
      </c>
      <c r="J719" t="str">
        <f>INDEX(products!$A$1:$G$49,MATCH('Order-Worksheet'!$D719,products!$A$1:$A$49,0),MATCH('Order-Worksheet'!J$1,products!$A$1:$G$1,0))</f>
        <v>D</v>
      </c>
      <c r="K719" s="5">
        <f>INDEX(products!$A$1:$G$49,MATCH('Order-Worksheet'!$D719,products!$A$1:$A$49,0),MATCH('Order-Worksheet'!K$1,products!$A$1:$G$1,0))</f>
        <v>2.5</v>
      </c>
      <c r="L719" s="7">
        <f>INDEX(products!$A$1:$G$49,MATCH('Order-Worksheet'!$D719,products!$A$1:$A$49,0),MATCH('Order-Worksheet'!L$1,products!$A$1:$G$1,0))</f>
        <v>22.884999999999998</v>
      </c>
      <c r="M719" s="7">
        <f t="shared" si="33"/>
        <v>68.655000000000001</v>
      </c>
      <c r="N719" t="str">
        <f t="shared" si="34"/>
        <v>Arabica</v>
      </c>
      <c r="O719" t="str">
        <f t="shared" si="35"/>
        <v>Dark</v>
      </c>
      <c r="P719" t="str">
        <f>VLOOKUP(Orders_Table[[#This Row],[Customer ID]],customers!$A$1:$I$1001,9,FALSE)</f>
        <v>No</v>
      </c>
    </row>
    <row r="720" spans="1:16" x14ac:dyDescent="0.25">
      <c r="A720" s="2" t="s">
        <v>4545</v>
      </c>
      <c r="B720" s="4">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INDEX(products!$A$1:$G$49,MATCH('Order-Worksheet'!$D720,products!$A$1:$A$49,0),MATCH('Order-Worksheet'!I$1,products!$A$1:$G$1,0))</f>
        <v>Lib</v>
      </c>
      <c r="J720" t="str">
        <f>INDEX(products!$A$1:$G$49,MATCH('Order-Worksheet'!$D720,products!$A$1:$A$49,0),MATCH('Order-Worksheet'!J$1,products!$A$1:$G$1,0))</f>
        <v>D</v>
      </c>
      <c r="K720" s="5">
        <f>INDEX(products!$A$1:$G$49,MATCH('Order-Worksheet'!$D720,products!$A$1:$A$49,0),MATCH('Order-Worksheet'!K$1,products!$A$1:$G$1,0))</f>
        <v>1</v>
      </c>
      <c r="L720" s="7">
        <f>INDEX(products!$A$1:$G$49,MATCH('Order-Worksheet'!$D720,products!$A$1:$A$49,0),MATCH('Order-Worksheet'!L$1,products!$A$1:$G$1,0))</f>
        <v>12.95</v>
      </c>
      <c r="M720" s="7">
        <f t="shared" si="33"/>
        <v>38.849999999999994</v>
      </c>
      <c r="N720" t="str">
        <f t="shared" si="34"/>
        <v>Liberica</v>
      </c>
      <c r="O720" t="str">
        <f t="shared" si="35"/>
        <v>Dark</v>
      </c>
      <c r="P720" t="str">
        <f>VLOOKUP(Orders_Table[[#This Row],[Customer ID]],customers!$A$1:$I$1001,9,FALSE)</f>
        <v>No</v>
      </c>
    </row>
    <row r="721" spans="1:16" x14ac:dyDescent="0.25">
      <c r="A721" s="2" t="s">
        <v>4551</v>
      </c>
      <c r="B721" s="4">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INDEX(products!$A$1:$G$49,MATCH('Order-Worksheet'!$D721,products!$A$1:$A$49,0),MATCH('Order-Worksheet'!I$1,products!$A$1:$G$1,0))</f>
        <v>Lib</v>
      </c>
      <c r="J721" t="str">
        <f>INDEX(products!$A$1:$G$49,MATCH('Order-Worksheet'!$D721,products!$A$1:$A$49,0),MATCH('Order-Worksheet'!J$1,products!$A$1:$G$1,0))</f>
        <v>L</v>
      </c>
      <c r="K721" s="5">
        <f>INDEX(products!$A$1:$G$49,MATCH('Order-Worksheet'!$D721,products!$A$1:$A$49,0),MATCH('Order-Worksheet'!K$1,products!$A$1:$G$1,0))</f>
        <v>1</v>
      </c>
      <c r="L721" s="7">
        <f>INDEX(products!$A$1:$G$49,MATCH('Order-Worksheet'!$D721,products!$A$1:$A$49,0),MATCH('Order-Worksheet'!L$1,products!$A$1:$G$1,0))</f>
        <v>15.85</v>
      </c>
      <c r="M721" s="7">
        <f t="shared" si="33"/>
        <v>79.25</v>
      </c>
      <c r="N721" t="str">
        <f t="shared" si="34"/>
        <v>Liberica</v>
      </c>
      <c r="O721" t="str">
        <f t="shared" si="35"/>
        <v>Light</v>
      </c>
      <c r="P721" t="str">
        <f>VLOOKUP(Orders_Table[[#This Row],[Customer ID]],customers!$A$1:$I$1001,9,FALSE)</f>
        <v>Yes</v>
      </c>
    </row>
    <row r="722" spans="1:16" x14ac:dyDescent="0.25">
      <c r="A722" s="2" t="s">
        <v>4557</v>
      </c>
      <c r="B722" s="4">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INDEX(products!$A$1:$G$49,MATCH('Order-Worksheet'!$D722,products!$A$1:$A$49,0),MATCH('Order-Worksheet'!I$1,products!$A$1:$G$1,0))</f>
        <v>Exc</v>
      </c>
      <c r="J722" t="str">
        <f>INDEX(products!$A$1:$G$49,MATCH('Order-Worksheet'!$D722,products!$A$1:$A$49,0),MATCH('Order-Worksheet'!J$1,products!$A$1:$G$1,0))</f>
        <v>D</v>
      </c>
      <c r="K722" s="5">
        <f>INDEX(products!$A$1:$G$49,MATCH('Order-Worksheet'!$D722,products!$A$1:$A$49,0),MATCH('Order-Worksheet'!K$1,products!$A$1:$G$1,0))</f>
        <v>0.5</v>
      </c>
      <c r="L722" s="7">
        <f>INDEX(products!$A$1:$G$49,MATCH('Order-Worksheet'!$D722,products!$A$1:$A$49,0),MATCH('Order-Worksheet'!L$1,products!$A$1:$G$1,0))</f>
        <v>7.29</v>
      </c>
      <c r="M722" s="7">
        <f t="shared" si="33"/>
        <v>36.450000000000003</v>
      </c>
      <c r="N722" t="str">
        <f t="shared" si="34"/>
        <v>Excelsa</v>
      </c>
      <c r="O722" t="str">
        <f t="shared" si="35"/>
        <v>Dark</v>
      </c>
      <c r="P722" t="str">
        <f>VLOOKUP(Orders_Table[[#This Row],[Customer ID]],customers!$A$1:$I$1001,9,FALSE)</f>
        <v>Yes</v>
      </c>
    </row>
    <row r="723" spans="1:16" x14ac:dyDescent="0.25">
      <c r="A723" s="2" t="s">
        <v>4563</v>
      </c>
      <c r="B723" s="4">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INDEX(products!$A$1:$G$49,MATCH('Order-Worksheet'!$D723,products!$A$1:$A$49,0),MATCH('Order-Worksheet'!I$1,products!$A$1:$G$1,0))</f>
        <v>Rob</v>
      </c>
      <c r="J723" t="str">
        <f>INDEX(products!$A$1:$G$49,MATCH('Order-Worksheet'!$D723,products!$A$1:$A$49,0),MATCH('Order-Worksheet'!J$1,products!$A$1:$G$1,0))</f>
        <v>M</v>
      </c>
      <c r="K723" s="5">
        <f>INDEX(products!$A$1:$G$49,MATCH('Order-Worksheet'!$D723,products!$A$1:$A$49,0),MATCH('Order-Worksheet'!K$1,products!$A$1:$G$1,0))</f>
        <v>0.2</v>
      </c>
      <c r="L723" s="7">
        <f>INDEX(products!$A$1:$G$49,MATCH('Order-Worksheet'!$D723,products!$A$1:$A$49,0),MATCH('Order-Worksheet'!L$1,products!$A$1:$G$1,0))</f>
        <v>2.9849999999999999</v>
      </c>
      <c r="M723" s="7">
        <f t="shared" si="33"/>
        <v>8.9550000000000001</v>
      </c>
      <c r="N723" t="str">
        <f t="shared" si="34"/>
        <v>Robusta</v>
      </c>
      <c r="O723" t="str">
        <f t="shared" si="35"/>
        <v>Medium</v>
      </c>
      <c r="P723" t="str">
        <f>VLOOKUP(Orders_Table[[#This Row],[Customer ID]],customers!$A$1:$I$1001,9,FALSE)</f>
        <v>Yes</v>
      </c>
    </row>
    <row r="724" spans="1:16" x14ac:dyDescent="0.25">
      <c r="A724" s="2" t="s">
        <v>4569</v>
      </c>
      <c r="B724" s="4">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INDEX(products!$A$1:$G$49,MATCH('Order-Worksheet'!$D724,products!$A$1:$A$49,0),MATCH('Order-Worksheet'!I$1,products!$A$1:$G$1,0))</f>
        <v>Exc</v>
      </c>
      <c r="J724" t="str">
        <f>INDEX(products!$A$1:$G$49,MATCH('Order-Worksheet'!$D724,products!$A$1:$A$49,0),MATCH('Order-Worksheet'!J$1,products!$A$1:$G$1,0))</f>
        <v>D</v>
      </c>
      <c r="K724" s="5">
        <f>INDEX(products!$A$1:$G$49,MATCH('Order-Worksheet'!$D724,products!$A$1:$A$49,0),MATCH('Order-Worksheet'!K$1,products!$A$1:$G$1,0))</f>
        <v>1</v>
      </c>
      <c r="L724" s="7">
        <f>INDEX(products!$A$1:$G$49,MATCH('Order-Worksheet'!$D724,products!$A$1:$A$49,0),MATCH('Order-Worksheet'!L$1,products!$A$1:$G$1,0))</f>
        <v>12.15</v>
      </c>
      <c r="M724" s="7">
        <f t="shared" si="33"/>
        <v>24.3</v>
      </c>
      <c r="N724" t="str">
        <f t="shared" si="34"/>
        <v>Excelsa</v>
      </c>
      <c r="O724" t="str">
        <f t="shared" si="35"/>
        <v>Dark</v>
      </c>
      <c r="P724" t="str">
        <f>VLOOKUP(Orders_Table[[#This Row],[Customer ID]],customers!$A$1:$I$1001,9,FALSE)</f>
        <v>No</v>
      </c>
    </row>
    <row r="725" spans="1:16" x14ac:dyDescent="0.25">
      <c r="A725" s="2" t="s">
        <v>4574</v>
      </c>
      <c r="B725" s="4">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INDEX(products!$A$1:$G$49,MATCH('Order-Worksheet'!$D725,products!$A$1:$A$49,0),MATCH('Order-Worksheet'!I$1,products!$A$1:$G$1,0))</f>
        <v>Exc</v>
      </c>
      <c r="J725" t="str">
        <f>INDEX(products!$A$1:$G$49,MATCH('Order-Worksheet'!$D725,products!$A$1:$A$49,0),MATCH('Order-Worksheet'!J$1,products!$A$1:$G$1,0))</f>
        <v>M</v>
      </c>
      <c r="K725" s="5">
        <f>INDEX(products!$A$1:$G$49,MATCH('Order-Worksheet'!$D725,products!$A$1:$A$49,0),MATCH('Order-Worksheet'!K$1,products!$A$1:$G$1,0))</f>
        <v>2.5</v>
      </c>
      <c r="L725" s="7">
        <f>INDEX(products!$A$1:$G$49,MATCH('Order-Worksheet'!$D725,products!$A$1:$A$49,0),MATCH('Order-Worksheet'!L$1,products!$A$1:$G$1,0))</f>
        <v>31.624999999999996</v>
      </c>
      <c r="M725" s="7">
        <f t="shared" si="33"/>
        <v>63.249999999999993</v>
      </c>
      <c r="N725" t="str">
        <f t="shared" si="34"/>
        <v>Excelsa</v>
      </c>
      <c r="O725" t="str">
        <f t="shared" si="35"/>
        <v>Medium</v>
      </c>
      <c r="P725" t="str">
        <f>VLOOKUP(Orders_Table[[#This Row],[Customer ID]],customers!$A$1:$I$1001,9,FALSE)</f>
        <v>No</v>
      </c>
    </row>
    <row r="726" spans="1:16" x14ac:dyDescent="0.25">
      <c r="A726" s="2" t="s">
        <v>4580</v>
      </c>
      <c r="B726" s="4">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INDEX(products!$A$1:$G$49,MATCH('Order-Worksheet'!$D726,products!$A$1:$A$49,0),MATCH('Order-Worksheet'!I$1,products!$A$1:$G$1,0))</f>
        <v>Ara</v>
      </c>
      <c r="J726" t="str">
        <f>INDEX(products!$A$1:$G$49,MATCH('Order-Worksheet'!$D726,products!$A$1:$A$49,0),MATCH('Order-Worksheet'!J$1,products!$A$1:$G$1,0))</f>
        <v>M</v>
      </c>
      <c r="K726" s="5">
        <f>INDEX(products!$A$1:$G$49,MATCH('Order-Worksheet'!$D726,products!$A$1:$A$49,0),MATCH('Order-Worksheet'!K$1,products!$A$1:$G$1,0))</f>
        <v>0.2</v>
      </c>
      <c r="L726" s="7">
        <f>INDEX(products!$A$1:$G$49,MATCH('Order-Worksheet'!$D726,products!$A$1:$A$49,0),MATCH('Order-Worksheet'!L$1,products!$A$1:$G$1,0))</f>
        <v>3.375</v>
      </c>
      <c r="M726" s="7">
        <f t="shared" si="33"/>
        <v>6.75</v>
      </c>
      <c r="N726" t="str">
        <f t="shared" si="34"/>
        <v>Arabica</v>
      </c>
      <c r="O726" t="str">
        <f t="shared" si="35"/>
        <v>Medium</v>
      </c>
      <c r="P726" t="str">
        <f>VLOOKUP(Orders_Table[[#This Row],[Customer ID]],customers!$A$1:$I$1001,9,FALSE)</f>
        <v>Yes</v>
      </c>
    </row>
    <row r="727" spans="1:16" x14ac:dyDescent="0.25">
      <c r="A727" s="2" t="s">
        <v>4585</v>
      </c>
      <c r="B727" s="4">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INDEX(products!$A$1:$G$49,MATCH('Order-Worksheet'!$D727,products!$A$1:$A$49,0),MATCH('Order-Worksheet'!I$1,products!$A$1:$G$1,0))</f>
        <v>Ara</v>
      </c>
      <c r="J727" t="str">
        <f>INDEX(products!$A$1:$G$49,MATCH('Order-Worksheet'!$D727,products!$A$1:$A$49,0),MATCH('Order-Worksheet'!J$1,products!$A$1:$G$1,0))</f>
        <v>L</v>
      </c>
      <c r="K727" s="5">
        <f>INDEX(products!$A$1:$G$49,MATCH('Order-Worksheet'!$D727,products!$A$1:$A$49,0),MATCH('Order-Worksheet'!K$1,products!$A$1:$G$1,0))</f>
        <v>0.2</v>
      </c>
      <c r="L727" s="7">
        <f>INDEX(products!$A$1:$G$49,MATCH('Order-Worksheet'!$D727,products!$A$1:$A$49,0),MATCH('Order-Worksheet'!L$1,products!$A$1:$G$1,0))</f>
        <v>3.8849999999999998</v>
      </c>
      <c r="M727" s="7">
        <f t="shared" si="33"/>
        <v>23.31</v>
      </c>
      <c r="N727" t="str">
        <f t="shared" si="34"/>
        <v>Arabica</v>
      </c>
      <c r="O727" t="str">
        <f t="shared" si="35"/>
        <v>Light</v>
      </c>
      <c r="P727" t="str">
        <f>VLOOKUP(Orders_Table[[#This Row],[Customer ID]],customers!$A$1:$I$1001,9,FALSE)</f>
        <v>No</v>
      </c>
    </row>
    <row r="728" spans="1:16" x14ac:dyDescent="0.25">
      <c r="A728" s="2" t="s">
        <v>4591</v>
      </c>
      <c r="B728" s="4">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INDEX(products!$A$1:$G$49,MATCH('Order-Worksheet'!$D728,products!$A$1:$A$49,0),MATCH('Order-Worksheet'!I$1,products!$A$1:$G$1,0))</f>
        <v>Lib</v>
      </c>
      <c r="J728" t="str">
        <f>INDEX(products!$A$1:$G$49,MATCH('Order-Worksheet'!$D728,products!$A$1:$A$49,0),MATCH('Order-Worksheet'!J$1,products!$A$1:$G$1,0))</f>
        <v>L</v>
      </c>
      <c r="K728" s="5">
        <f>INDEX(products!$A$1:$G$49,MATCH('Order-Worksheet'!$D728,products!$A$1:$A$49,0),MATCH('Order-Worksheet'!K$1,products!$A$1:$G$1,0))</f>
        <v>2.5</v>
      </c>
      <c r="L728" s="7">
        <f>INDEX(products!$A$1:$G$49,MATCH('Order-Worksheet'!$D728,products!$A$1:$A$49,0),MATCH('Order-Worksheet'!L$1,products!$A$1:$G$1,0))</f>
        <v>36.454999999999998</v>
      </c>
      <c r="M728" s="7">
        <f t="shared" si="33"/>
        <v>145.82</v>
      </c>
      <c r="N728" t="str">
        <f t="shared" si="34"/>
        <v>Liberica</v>
      </c>
      <c r="O728" t="str">
        <f t="shared" si="35"/>
        <v>Light</v>
      </c>
      <c r="P728" t="str">
        <f>VLOOKUP(Orders_Table[[#This Row],[Customer ID]],customers!$A$1:$I$1001,9,FALSE)</f>
        <v>No</v>
      </c>
    </row>
    <row r="729" spans="1:16" x14ac:dyDescent="0.25">
      <c r="A729" s="2" t="s">
        <v>4596</v>
      </c>
      <c r="B729" s="4">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INDEX(products!$A$1:$G$49,MATCH('Order-Worksheet'!$D729,products!$A$1:$A$49,0),MATCH('Order-Worksheet'!I$1,products!$A$1:$G$1,0))</f>
        <v>Rob</v>
      </c>
      <c r="J729" t="str">
        <f>INDEX(products!$A$1:$G$49,MATCH('Order-Worksheet'!$D729,products!$A$1:$A$49,0),MATCH('Order-Worksheet'!J$1,products!$A$1:$G$1,0))</f>
        <v>M</v>
      </c>
      <c r="K729" s="5">
        <f>INDEX(products!$A$1:$G$49,MATCH('Order-Worksheet'!$D729,products!$A$1:$A$49,0),MATCH('Order-Worksheet'!K$1,products!$A$1:$G$1,0))</f>
        <v>0.5</v>
      </c>
      <c r="L729" s="7">
        <f>INDEX(products!$A$1:$G$49,MATCH('Order-Worksheet'!$D729,products!$A$1:$A$49,0),MATCH('Order-Worksheet'!L$1,products!$A$1:$G$1,0))</f>
        <v>5.97</v>
      </c>
      <c r="M729" s="7">
        <f t="shared" si="33"/>
        <v>29.849999999999998</v>
      </c>
      <c r="N729" t="str">
        <f t="shared" si="34"/>
        <v>Robusta</v>
      </c>
      <c r="O729" t="str">
        <f t="shared" si="35"/>
        <v>Medium</v>
      </c>
      <c r="P729" t="str">
        <f>VLOOKUP(Orders_Table[[#This Row],[Customer ID]],customers!$A$1:$I$1001,9,FALSE)</f>
        <v>Yes</v>
      </c>
    </row>
    <row r="730" spans="1:16" x14ac:dyDescent="0.25">
      <c r="A730" s="2" t="s">
        <v>4602</v>
      </c>
      <c r="B730" s="4">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INDEX(products!$A$1:$G$49,MATCH('Order-Worksheet'!$D730,products!$A$1:$A$49,0),MATCH('Order-Worksheet'!I$1,products!$A$1:$G$1,0))</f>
        <v>Exc</v>
      </c>
      <c r="J730" t="str">
        <f>INDEX(products!$A$1:$G$49,MATCH('Order-Worksheet'!$D730,products!$A$1:$A$49,0),MATCH('Order-Worksheet'!J$1,products!$A$1:$G$1,0))</f>
        <v>D</v>
      </c>
      <c r="K730" s="5">
        <f>INDEX(products!$A$1:$G$49,MATCH('Order-Worksheet'!$D730,products!$A$1:$A$49,0),MATCH('Order-Worksheet'!K$1,products!$A$1:$G$1,0))</f>
        <v>0.5</v>
      </c>
      <c r="L730" s="7">
        <f>INDEX(products!$A$1:$G$49,MATCH('Order-Worksheet'!$D730,products!$A$1:$A$49,0),MATCH('Order-Worksheet'!L$1,products!$A$1:$G$1,0))</f>
        <v>7.29</v>
      </c>
      <c r="M730" s="7">
        <f t="shared" si="33"/>
        <v>21.87</v>
      </c>
      <c r="N730" t="str">
        <f t="shared" si="34"/>
        <v>Excelsa</v>
      </c>
      <c r="O730" t="str">
        <f t="shared" si="35"/>
        <v>Dark</v>
      </c>
      <c r="P730" t="str">
        <f>VLOOKUP(Orders_Table[[#This Row],[Customer ID]],customers!$A$1:$I$1001,9,FALSE)</f>
        <v>Yes</v>
      </c>
    </row>
    <row r="731" spans="1:16" x14ac:dyDescent="0.25">
      <c r="A731" s="2" t="s">
        <v>4608</v>
      </c>
      <c r="B731" s="4">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INDEX(products!$A$1:$G$49,MATCH('Order-Worksheet'!$D731,products!$A$1:$A$49,0),MATCH('Order-Worksheet'!I$1,products!$A$1:$G$1,0))</f>
        <v>Lib</v>
      </c>
      <c r="J731" t="str">
        <f>INDEX(products!$A$1:$G$49,MATCH('Order-Worksheet'!$D731,products!$A$1:$A$49,0),MATCH('Order-Worksheet'!J$1,products!$A$1:$G$1,0))</f>
        <v>M</v>
      </c>
      <c r="K731" s="5">
        <f>INDEX(products!$A$1:$G$49,MATCH('Order-Worksheet'!$D731,products!$A$1:$A$49,0),MATCH('Order-Worksheet'!K$1,products!$A$1:$G$1,0))</f>
        <v>0.2</v>
      </c>
      <c r="L731" s="7">
        <f>INDEX(products!$A$1:$G$49,MATCH('Order-Worksheet'!$D731,products!$A$1:$A$49,0),MATCH('Order-Worksheet'!L$1,products!$A$1:$G$1,0))</f>
        <v>4.3650000000000002</v>
      </c>
      <c r="M731" s="7">
        <f t="shared" si="33"/>
        <v>4.3650000000000002</v>
      </c>
      <c r="N731" t="str">
        <f t="shared" si="34"/>
        <v>Liberica</v>
      </c>
      <c r="O731" t="str">
        <f t="shared" si="35"/>
        <v>Medium</v>
      </c>
      <c r="P731" t="str">
        <f>VLOOKUP(Orders_Table[[#This Row],[Customer ID]],customers!$A$1:$I$1001,9,FALSE)</f>
        <v>No</v>
      </c>
    </row>
    <row r="732" spans="1:16" x14ac:dyDescent="0.25">
      <c r="A732" s="2" t="s">
        <v>4614</v>
      </c>
      <c r="B732" s="4">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INDEX(products!$A$1:$G$49,MATCH('Order-Worksheet'!$D732,products!$A$1:$A$49,0),MATCH('Order-Worksheet'!I$1,products!$A$1:$G$1,0))</f>
        <v>Lib</v>
      </c>
      <c r="J732" t="str">
        <f>INDEX(products!$A$1:$G$49,MATCH('Order-Worksheet'!$D732,products!$A$1:$A$49,0),MATCH('Order-Worksheet'!J$1,products!$A$1:$G$1,0))</f>
        <v>L</v>
      </c>
      <c r="K732" s="5">
        <f>INDEX(products!$A$1:$G$49,MATCH('Order-Worksheet'!$D732,products!$A$1:$A$49,0),MATCH('Order-Worksheet'!K$1,products!$A$1:$G$1,0))</f>
        <v>2.5</v>
      </c>
      <c r="L732" s="7">
        <f>INDEX(products!$A$1:$G$49,MATCH('Order-Worksheet'!$D732,products!$A$1:$A$49,0),MATCH('Order-Worksheet'!L$1,products!$A$1:$G$1,0))</f>
        <v>36.454999999999998</v>
      </c>
      <c r="M732" s="7">
        <f t="shared" si="33"/>
        <v>36.454999999999998</v>
      </c>
      <c r="N732" t="str">
        <f t="shared" si="34"/>
        <v>Liberica</v>
      </c>
      <c r="O732" t="str">
        <f t="shared" si="35"/>
        <v>Light</v>
      </c>
      <c r="P732" t="str">
        <f>VLOOKUP(Orders_Table[[#This Row],[Customer ID]],customers!$A$1:$I$1001,9,FALSE)</f>
        <v>No</v>
      </c>
    </row>
    <row r="733" spans="1:16" x14ac:dyDescent="0.25">
      <c r="A733" s="2" t="s">
        <v>4620</v>
      </c>
      <c r="B733" s="4">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INDEX(products!$A$1:$G$49,MATCH('Order-Worksheet'!$D733,products!$A$1:$A$49,0),MATCH('Order-Worksheet'!I$1,products!$A$1:$G$1,0))</f>
        <v>Lib</v>
      </c>
      <c r="J733" t="str">
        <f>INDEX(products!$A$1:$G$49,MATCH('Order-Worksheet'!$D733,products!$A$1:$A$49,0),MATCH('Order-Worksheet'!J$1,products!$A$1:$G$1,0))</f>
        <v>D</v>
      </c>
      <c r="K733" s="5">
        <f>INDEX(products!$A$1:$G$49,MATCH('Order-Worksheet'!$D733,products!$A$1:$A$49,0),MATCH('Order-Worksheet'!K$1,products!$A$1:$G$1,0))</f>
        <v>0.2</v>
      </c>
      <c r="L733" s="7">
        <f>INDEX(products!$A$1:$G$49,MATCH('Order-Worksheet'!$D733,products!$A$1:$A$49,0),MATCH('Order-Worksheet'!L$1,products!$A$1:$G$1,0))</f>
        <v>3.8849999999999998</v>
      </c>
      <c r="M733" s="7">
        <f t="shared" si="33"/>
        <v>15.54</v>
      </c>
      <c r="N733" t="str">
        <f t="shared" si="34"/>
        <v>Liberica</v>
      </c>
      <c r="O733" t="str">
        <f t="shared" si="35"/>
        <v>Dark</v>
      </c>
      <c r="P733" t="str">
        <f>VLOOKUP(Orders_Table[[#This Row],[Customer ID]],customers!$A$1:$I$1001,9,FALSE)</f>
        <v>Yes</v>
      </c>
    </row>
    <row r="734" spans="1:16" x14ac:dyDescent="0.25">
      <c r="A734" s="2" t="s">
        <v>4625</v>
      </c>
      <c r="B734" s="4">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INDEX(products!$A$1:$G$49,MATCH('Order-Worksheet'!$D734,products!$A$1:$A$49,0),MATCH('Order-Worksheet'!I$1,products!$A$1:$G$1,0))</f>
        <v>Exc</v>
      </c>
      <c r="J734" t="str">
        <f>INDEX(products!$A$1:$G$49,MATCH('Order-Worksheet'!$D734,products!$A$1:$A$49,0),MATCH('Order-Worksheet'!J$1,products!$A$1:$G$1,0))</f>
        <v>L</v>
      </c>
      <c r="K734" s="5">
        <f>INDEX(products!$A$1:$G$49,MATCH('Order-Worksheet'!$D734,products!$A$1:$A$49,0),MATCH('Order-Worksheet'!K$1,products!$A$1:$G$1,0))</f>
        <v>0.2</v>
      </c>
      <c r="L734" s="7">
        <f>INDEX(products!$A$1:$G$49,MATCH('Order-Worksheet'!$D734,products!$A$1:$A$49,0),MATCH('Order-Worksheet'!L$1,products!$A$1:$G$1,0))</f>
        <v>4.4550000000000001</v>
      </c>
      <c r="M734" s="7">
        <f t="shared" si="33"/>
        <v>8.91</v>
      </c>
      <c r="N734" t="str">
        <f t="shared" si="34"/>
        <v>Excelsa</v>
      </c>
      <c r="O734" t="str">
        <f t="shared" si="35"/>
        <v>Light</v>
      </c>
      <c r="P734" t="str">
        <f>VLOOKUP(Orders_Table[[#This Row],[Customer ID]],customers!$A$1:$I$1001,9,FALSE)</f>
        <v>No</v>
      </c>
    </row>
    <row r="735" spans="1:16" x14ac:dyDescent="0.25">
      <c r="A735" s="2" t="s">
        <v>4631</v>
      </c>
      <c r="B735" s="4">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INDEX(products!$A$1:$G$49,MATCH('Order-Worksheet'!$D735,products!$A$1:$A$49,0),MATCH('Order-Worksheet'!I$1,products!$A$1:$G$1,0))</f>
        <v>Lib</v>
      </c>
      <c r="J735" t="str">
        <f>INDEX(products!$A$1:$G$49,MATCH('Order-Worksheet'!$D735,products!$A$1:$A$49,0),MATCH('Order-Worksheet'!J$1,products!$A$1:$G$1,0))</f>
        <v>M</v>
      </c>
      <c r="K735" s="5">
        <f>INDEX(products!$A$1:$G$49,MATCH('Order-Worksheet'!$D735,products!$A$1:$A$49,0),MATCH('Order-Worksheet'!K$1,products!$A$1:$G$1,0))</f>
        <v>2.5</v>
      </c>
      <c r="L735" s="7">
        <f>INDEX(products!$A$1:$G$49,MATCH('Order-Worksheet'!$D735,products!$A$1:$A$49,0),MATCH('Order-Worksheet'!L$1,products!$A$1:$G$1,0))</f>
        <v>33.464999999999996</v>
      </c>
      <c r="M735" s="7">
        <f t="shared" si="33"/>
        <v>100.39499999999998</v>
      </c>
      <c r="N735" t="str">
        <f t="shared" si="34"/>
        <v>Liberica</v>
      </c>
      <c r="O735" t="str">
        <f t="shared" si="35"/>
        <v>Medium</v>
      </c>
      <c r="P735" t="str">
        <f>VLOOKUP(Orders_Table[[#This Row],[Customer ID]],customers!$A$1:$I$1001,9,FALSE)</f>
        <v>Yes</v>
      </c>
    </row>
    <row r="736" spans="1:16" x14ac:dyDescent="0.25">
      <c r="A736" s="2" t="s">
        <v>4637</v>
      </c>
      <c r="B736" s="4">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INDEX(products!$A$1:$G$49,MATCH('Order-Worksheet'!$D736,products!$A$1:$A$49,0),MATCH('Order-Worksheet'!I$1,products!$A$1:$G$1,0))</f>
        <v>Rob</v>
      </c>
      <c r="J736" t="str">
        <f>INDEX(products!$A$1:$G$49,MATCH('Order-Worksheet'!$D736,products!$A$1:$A$49,0),MATCH('Order-Worksheet'!J$1,products!$A$1:$G$1,0))</f>
        <v>D</v>
      </c>
      <c r="K736" s="5">
        <f>INDEX(products!$A$1:$G$49,MATCH('Order-Worksheet'!$D736,products!$A$1:$A$49,0),MATCH('Order-Worksheet'!K$1,products!$A$1:$G$1,0))</f>
        <v>0.2</v>
      </c>
      <c r="L736" s="7">
        <f>INDEX(products!$A$1:$G$49,MATCH('Order-Worksheet'!$D736,products!$A$1:$A$49,0),MATCH('Order-Worksheet'!L$1,products!$A$1:$G$1,0))</f>
        <v>2.6849999999999996</v>
      </c>
      <c r="M736" s="7">
        <f t="shared" si="33"/>
        <v>13.424999999999997</v>
      </c>
      <c r="N736" t="str">
        <f t="shared" si="34"/>
        <v>Robusta</v>
      </c>
      <c r="O736" t="str">
        <f t="shared" si="35"/>
        <v>Dark</v>
      </c>
      <c r="P736" t="str">
        <f>VLOOKUP(Orders_Table[[#This Row],[Customer ID]],customers!$A$1:$I$1001,9,FALSE)</f>
        <v>No</v>
      </c>
    </row>
    <row r="737" spans="1:16" x14ac:dyDescent="0.25">
      <c r="A737" s="2" t="s">
        <v>4642</v>
      </c>
      <c r="B737" s="4">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INDEX(products!$A$1:$G$49,MATCH('Order-Worksheet'!$D737,products!$A$1:$A$49,0),MATCH('Order-Worksheet'!I$1,products!$A$1:$G$1,0))</f>
        <v>Exc</v>
      </c>
      <c r="J737" t="str">
        <f>INDEX(products!$A$1:$G$49,MATCH('Order-Worksheet'!$D737,products!$A$1:$A$49,0),MATCH('Order-Worksheet'!J$1,products!$A$1:$G$1,0))</f>
        <v>D</v>
      </c>
      <c r="K737" s="5">
        <f>INDEX(products!$A$1:$G$49,MATCH('Order-Worksheet'!$D737,products!$A$1:$A$49,0),MATCH('Order-Worksheet'!K$1,products!$A$1:$G$1,0))</f>
        <v>0.2</v>
      </c>
      <c r="L737" s="7">
        <f>INDEX(products!$A$1:$G$49,MATCH('Order-Worksheet'!$D737,products!$A$1:$A$49,0),MATCH('Order-Worksheet'!L$1,products!$A$1:$G$1,0))</f>
        <v>3.645</v>
      </c>
      <c r="M737" s="7">
        <f t="shared" si="33"/>
        <v>21.87</v>
      </c>
      <c r="N737" t="str">
        <f t="shared" si="34"/>
        <v>Excelsa</v>
      </c>
      <c r="O737" t="str">
        <f t="shared" si="35"/>
        <v>Dark</v>
      </c>
      <c r="P737" t="str">
        <f>VLOOKUP(Orders_Table[[#This Row],[Customer ID]],customers!$A$1:$I$1001,9,FALSE)</f>
        <v>No</v>
      </c>
    </row>
    <row r="738" spans="1:16" x14ac:dyDescent="0.25">
      <c r="A738" s="2" t="s">
        <v>4647</v>
      </c>
      <c r="B738" s="4">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INDEX(products!$A$1:$G$49,MATCH('Order-Worksheet'!$D738,products!$A$1:$A$49,0),MATCH('Order-Worksheet'!I$1,products!$A$1:$G$1,0))</f>
        <v>Lib</v>
      </c>
      <c r="J738" t="str">
        <f>INDEX(products!$A$1:$G$49,MATCH('Order-Worksheet'!$D738,products!$A$1:$A$49,0),MATCH('Order-Worksheet'!J$1,products!$A$1:$G$1,0))</f>
        <v>D</v>
      </c>
      <c r="K738" s="5">
        <f>INDEX(products!$A$1:$G$49,MATCH('Order-Worksheet'!$D738,products!$A$1:$A$49,0),MATCH('Order-Worksheet'!K$1,products!$A$1:$G$1,0))</f>
        <v>1</v>
      </c>
      <c r="L738" s="7">
        <f>INDEX(products!$A$1:$G$49,MATCH('Order-Worksheet'!$D738,products!$A$1:$A$49,0),MATCH('Order-Worksheet'!L$1,products!$A$1:$G$1,0))</f>
        <v>12.95</v>
      </c>
      <c r="M738" s="7">
        <f t="shared" si="33"/>
        <v>25.9</v>
      </c>
      <c r="N738" t="str">
        <f t="shared" si="34"/>
        <v>Liberica</v>
      </c>
      <c r="O738" t="str">
        <f t="shared" si="35"/>
        <v>Dark</v>
      </c>
      <c r="P738" t="str">
        <f>VLOOKUP(Orders_Table[[#This Row],[Customer ID]],customers!$A$1:$I$1001,9,FALSE)</f>
        <v>Yes</v>
      </c>
    </row>
    <row r="739" spans="1:16" x14ac:dyDescent="0.25">
      <c r="A739" s="2" t="s">
        <v>4653</v>
      </c>
      <c r="B739" s="4">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INDEX(products!$A$1:$G$49,MATCH('Order-Worksheet'!$D739,products!$A$1:$A$49,0),MATCH('Order-Worksheet'!I$1,products!$A$1:$G$1,0))</f>
        <v>Ara</v>
      </c>
      <c r="J739" t="str">
        <f>INDEX(products!$A$1:$G$49,MATCH('Order-Worksheet'!$D739,products!$A$1:$A$49,0),MATCH('Order-Worksheet'!J$1,products!$A$1:$G$1,0))</f>
        <v>M</v>
      </c>
      <c r="K739" s="5">
        <f>INDEX(products!$A$1:$G$49,MATCH('Order-Worksheet'!$D739,products!$A$1:$A$49,0),MATCH('Order-Worksheet'!K$1,products!$A$1:$G$1,0))</f>
        <v>1</v>
      </c>
      <c r="L739" s="7">
        <f>INDEX(products!$A$1:$G$49,MATCH('Order-Worksheet'!$D739,products!$A$1:$A$49,0),MATCH('Order-Worksheet'!L$1,products!$A$1:$G$1,0))</f>
        <v>11.25</v>
      </c>
      <c r="M739" s="7">
        <f t="shared" si="33"/>
        <v>56.25</v>
      </c>
      <c r="N739" t="str">
        <f t="shared" si="34"/>
        <v>Arabica</v>
      </c>
      <c r="O739" t="str">
        <f t="shared" si="35"/>
        <v>Medium</v>
      </c>
      <c r="P739" t="str">
        <f>VLOOKUP(Orders_Table[[#This Row],[Customer ID]],customers!$A$1:$I$1001,9,FALSE)</f>
        <v>No</v>
      </c>
    </row>
    <row r="740" spans="1:16" x14ac:dyDescent="0.25">
      <c r="A740" s="2" t="s">
        <v>4659</v>
      </c>
      <c r="B740" s="4">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INDEX(products!$A$1:$G$49,MATCH('Order-Worksheet'!$D740,products!$A$1:$A$49,0),MATCH('Order-Worksheet'!I$1,products!$A$1:$G$1,0))</f>
        <v>Rob</v>
      </c>
      <c r="J740" t="str">
        <f>INDEX(products!$A$1:$G$49,MATCH('Order-Worksheet'!$D740,products!$A$1:$A$49,0),MATCH('Order-Worksheet'!J$1,products!$A$1:$G$1,0))</f>
        <v>L</v>
      </c>
      <c r="K740" s="5">
        <f>INDEX(products!$A$1:$G$49,MATCH('Order-Worksheet'!$D740,products!$A$1:$A$49,0),MATCH('Order-Worksheet'!K$1,products!$A$1:$G$1,0))</f>
        <v>0.2</v>
      </c>
      <c r="L740" s="7">
        <f>INDEX(products!$A$1:$G$49,MATCH('Order-Worksheet'!$D740,products!$A$1:$A$49,0),MATCH('Order-Worksheet'!L$1,products!$A$1:$G$1,0))</f>
        <v>3.5849999999999995</v>
      </c>
      <c r="M740" s="7">
        <f t="shared" si="33"/>
        <v>10.754999999999999</v>
      </c>
      <c r="N740" t="str">
        <f t="shared" si="34"/>
        <v>Robusta</v>
      </c>
      <c r="O740" t="str">
        <f t="shared" si="35"/>
        <v>Light</v>
      </c>
      <c r="P740" t="str">
        <f>VLOOKUP(Orders_Table[[#This Row],[Customer ID]],customers!$A$1:$I$1001,9,FALSE)</f>
        <v>No</v>
      </c>
    </row>
    <row r="741" spans="1:16" x14ac:dyDescent="0.25">
      <c r="A741" s="2" t="s">
        <v>4665</v>
      </c>
      <c r="B741" s="4">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INDEX(products!$A$1:$G$49,MATCH('Order-Worksheet'!$D741,products!$A$1:$A$49,0),MATCH('Order-Worksheet'!I$1,products!$A$1:$G$1,0))</f>
        <v>Exc</v>
      </c>
      <c r="J741" t="str">
        <f>INDEX(products!$A$1:$G$49,MATCH('Order-Worksheet'!$D741,products!$A$1:$A$49,0),MATCH('Order-Worksheet'!J$1,products!$A$1:$G$1,0))</f>
        <v>D</v>
      </c>
      <c r="K741" s="5">
        <f>INDEX(products!$A$1:$G$49,MATCH('Order-Worksheet'!$D741,products!$A$1:$A$49,0),MATCH('Order-Worksheet'!K$1,products!$A$1:$G$1,0))</f>
        <v>0.2</v>
      </c>
      <c r="L741" s="7">
        <f>INDEX(products!$A$1:$G$49,MATCH('Order-Worksheet'!$D741,products!$A$1:$A$49,0),MATCH('Order-Worksheet'!L$1,products!$A$1:$G$1,0))</f>
        <v>3.645</v>
      </c>
      <c r="M741" s="7">
        <f t="shared" si="33"/>
        <v>18.225000000000001</v>
      </c>
      <c r="N741" t="str">
        <f t="shared" si="34"/>
        <v>Excelsa</v>
      </c>
      <c r="O741" t="str">
        <f t="shared" si="35"/>
        <v>Dark</v>
      </c>
      <c r="P741" t="str">
        <f>VLOOKUP(Orders_Table[[#This Row],[Customer ID]],customers!$A$1:$I$1001,9,FALSE)</f>
        <v>No</v>
      </c>
    </row>
    <row r="742" spans="1:16" x14ac:dyDescent="0.25">
      <c r="A742" s="2" t="s">
        <v>4670</v>
      </c>
      <c r="B742" s="4">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INDEX(products!$A$1:$G$49,MATCH('Order-Worksheet'!$D742,products!$A$1:$A$49,0),MATCH('Order-Worksheet'!I$1,products!$A$1:$G$1,0))</f>
        <v>Rob</v>
      </c>
      <c r="J742" t="str">
        <f>INDEX(products!$A$1:$G$49,MATCH('Order-Worksheet'!$D742,products!$A$1:$A$49,0),MATCH('Order-Worksheet'!J$1,products!$A$1:$G$1,0))</f>
        <v>L</v>
      </c>
      <c r="K742" s="5">
        <f>INDEX(products!$A$1:$G$49,MATCH('Order-Worksheet'!$D742,products!$A$1:$A$49,0),MATCH('Order-Worksheet'!K$1,products!$A$1:$G$1,0))</f>
        <v>0.5</v>
      </c>
      <c r="L742" s="7">
        <f>INDEX(products!$A$1:$G$49,MATCH('Order-Worksheet'!$D742,products!$A$1:$A$49,0),MATCH('Order-Worksheet'!L$1,products!$A$1:$G$1,0))</f>
        <v>7.169999999999999</v>
      </c>
      <c r="M742" s="7">
        <f t="shared" si="33"/>
        <v>28.679999999999996</v>
      </c>
      <c r="N742" t="str">
        <f t="shared" si="34"/>
        <v>Robusta</v>
      </c>
      <c r="O742" t="str">
        <f t="shared" si="35"/>
        <v>Light</v>
      </c>
      <c r="P742" t="str">
        <f>VLOOKUP(Orders_Table[[#This Row],[Customer ID]],customers!$A$1:$I$1001,9,FALSE)</f>
        <v>No</v>
      </c>
    </row>
    <row r="743" spans="1:16" x14ac:dyDescent="0.25">
      <c r="A743" s="2" t="s">
        <v>4676</v>
      </c>
      <c r="B743" s="4">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INDEX(products!$A$1:$G$49,MATCH('Order-Worksheet'!$D743,products!$A$1:$A$49,0),MATCH('Order-Worksheet'!I$1,products!$A$1:$G$1,0))</f>
        <v>Lib</v>
      </c>
      <c r="J743" t="str">
        <f>INDEX(products!$A$1:$G$49,MATCH('Order-Worksheet'!$D743,products!$A$1:$A$49,0),MATCH('Order-Worksheet'!J$1,products!$A$1:$G$1,0))</f>
        <v>M</v>
      </c>
      <c r="K743" s="5">
        <f>INDEX(products!$A$1:$G$49,MATCH('Order-Worksheet'!$D743,products!$A$1:$A$49,0),MATCH('Order-Worksheet'!K$1,products!$A$1:$G$1,0))</f>
        <v>0.2</v>
      </c>
      <c r="L743" s="7">
        <f>INDEX(products!$A$1:$G$49,MATCH('Order-Worksheet'!$D743,products!$A$1:$A$49,0),MATCH('Order-Worksheet'!L$1,products!$A$1:$G$1,0))</f>
        <v>4.3650000000000002</v>
      </c>
      <c r="M743" s="7">
        <f t="shared" si="33"/>
        <v>8.73</v>
      </c>
      <c r="N743" t="str">
        <f t="shared" si="34"/>
        <v>Liberica</v>
      </c>
      <c r="O743" t="str">
        <f t="shared" si="35"/>
        <v>Medium</v>
      </c>
      <c r="P743" t="str">
        <f>VLOOKUP(Orders_Table[[#This Row],[Customer ID]],customers!$A$1:$I$1001,9,FALSE)</f>
        <v>No</v>
      </c>
    </row>
    <row r="744" spans="1:16" x14ac:dyDescent="0.25">
      <c r="A744" s="2" t="s">
        <v>4682</v>
      </c>
      <c r="B744" s="4">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INDEX(products!$A$1:$G$49,MATCH('Order-Worksheet'!$D744,products!$A$1:$A$49,0),MATCH('Order-Worksheet'!I$1,products!$A$1:$G$1,0))</f>
        <v>Lib</v>
      </c>
      <c r="J744" t="str">
        <f>INDEX(products!$A$1:$G$49,MATCH('Order-Worksheet'!$D744,products!$A$1:$A$49,0),MATCH('Order-Worksheet'!J$1,products!$A$1:$G$1,0))</f>
        <v>M</v>
      </c>
      <c r="K744" s="5">
        <f>INDEX(products!$A$1:$G$49,MATCH('Order-Worksheet'!$D744,products!$A$1:$A$49,0),MATCH('Order-Worksheet'!K$1,products!$A$1:$G$1,0))</f>
        <v>1</v>
      </c>
      <c r="L744" s="7">
        <f>INDEX(products!$A$1:$G$49,MATCH('Order-Worksheet'!$D744,products!$A$1:$A$49,0),MATCH('Order-Worksheet'!L$1,products!$A$1:$G$1,0))</f>
        <v>14.55</v>
      </c>
      <c r="M744" s="7">
        <f t="shared" si="33"/>
        <v>58.2</v>
      </c>
      <c r="N744" t="str">
        <f t="shared" si="34"/>
        <v>Liberica</v>
      </c>
      <c r="O744" t="str">
        <f t="shared" si="35"/>
        <v>Medium</v>
      </c>
      <c r="P744" t="str">
        <f>VLOOKUP(Orders_Table[[#This Row],[Customer ID]],customers!$A$1:$I$1001,9,FALSE)</f>
        <v>No</v>
      </c>
    </row>
    <row r="745" spans="1:16" x14ac:dyDescent="0.25">
      <c r="A745" s="2" t="s">
        <v>4688</v>
      </c>
      <c r="B745" s="4">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INDEX(products!$A$1:$G$49,MATCH('Order-Worksheet'!$D745,products!$A$1:$A$49,0),MATCH('Order-Worksheet'!I$1,products!$A$1:$G$1,0))</f>
        <v>Ara</v>
      </c>
      <c r="J745" t="str">
        <f>INDEX(products!$A$1:$G$49,MATCH('Order-Worksheet'!$D745,products!$A$1:$A$49,0),MATCH('Order-Worksheet'!J$1,products!$A$1:$G$1,0))</f>
        <v>D</v>
      </c>
      <c r="K745" s="5">
        <f>INDEX(products!$A$1:$G$49,MATCH('Order-Worksheet'!$D745,products!$A$1:$A$49,0),MATCH('Order-Worksheet'!K$1,products!$A$1:$G$1,0))</f>
        <v>0.5</v>
      </c>
      <c r="L745" s="7">
        <f>INDEX(products!$A$1:$G$49,MATCH('Order-Worksheet'!$D745,products!$A$1:$A$49,0),MATCH('Order-Worksheet'!L$1,products!$A$1:$G$1,0))</f>
        <v>5.97</v>
      </c>
      <c r="M745" s="7">
        <f t="shared" si="33"/>
        <v>17.91</v>
      </c>
      <c r="N745" t="str">
        <f t="shared" si="34"/>
        <v>Arabica</v>
      </c>
      <c r="O745" t="str">
        <f t="shared" si="35"/>
        <v>Dark</v>
      </c>
      <c r="P745" t="str">
        <f>VLOOKUP(Orders_Table[[#This Row],[Customer ID]],customers!$A$1:$I$1001,9,FALSE)</f>
        <v>No</v>
      </c>
    </row>
    <row r="746" spans="1:16" x14ac:dyDescent="0.25">
      <c r="A746" s="2" t="s">
        <v>4694</v>
      </c>
      <c r="B746" s="4">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INDEX(products!$A$1:$G$49,MATCH('Order-Worksheet'!$D746,products!$A$1:$A$49,0),MATCH('Order-Worksheet'!I$1,products!$A$1:$G$1,0))</f>
        <v>Rob</v>
      </c>
      <c r="J746" t="str">
        <f>INDEX(products!$A$1:$G$49,MATCH('Order-Worksheet'!$D746,products!$A$1:$A$49,0),MATCH('Order-Worksheet'!J$1,products!$A$1:$G$1,0))</f>
        <v>M</v>
      </c>
      <c r="K746" s="5">
        <f>INDEX(products!$A$1:$G$49,MATCH('Order-Worksheet'!$D746,products!$A$1:$A$49,0),MATCH('Order-Worksheet'!K$1,products!$A$1:$G$1,0))</f>
        <v>0.2</v>
      </c>
      <c r="L746" s="7">
        <f>INDEX(products!$A$1:$G$49,MATCH('Order-Worksheet'!$D746,products!$A$1:$A$49,0),MATCH('Order-Worksheet'!L$1,products!$A$1:$G$1,0))</f>
        <v>2.9849999999999999</v>
      </c>
      <c r="M746" s="7">
        <f t="shared" si="33"/>
        <v>17.91</v>
      </c>
      <c r="N746" t="str">
        <f t="shared" si="34"/>
        <v>Robusta</v>
      </c>
      <c r="O746" t="str">
        <f t="shared" si="35"/>
        <v>Medium</v>
      </c>
      <c r="P746" t="str">
        <f>VLOOKUP(Orders_Table[[#This Row],[Customer ID]],customers!$A$1:$I$1001,9,FALSE)</f>
        <v>Yes</v>
      </c>
    </row>
    <row r="747" spans="1:16" x14ac:dyDescent="0.25">
      <c r="A747" s="2" t="s">
        <v>4699</v>
      </c>
      <c r="B747" s="4">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INDEX(products!$A$1:$G$49,MATCH('Order-Worksheet'!$D747,products!$A$1:$A$49,0),MATCH('Order-Worksheet'!I$1,products!$A$1:$G$1,0))</f>
        <v>Exc</v>
      </c>
      <c r="J747" t="str">
        <f>INDEX(products!$A$1:$G$49,MATCH('Order-Worksheet'!$D747,products!$A$1:$A$49,0),MATCH('Order-Worksheet'!J$1,products!$A$1:$G$1,0))</f>
        <v>D</v>
      </c>
      <c r="K747" s="5">
        <f>INDEX(products!$A$1:$G$49,MATCH('Order-Worksheet'!$D747,products!$A$1:$A$49,0),MATCH('Order-Worksheet'!K$1,products!$A$1:$G$1,0))</f>
        <v>0.5</v>
      </c>
      <c r="L747" s="7">
        <f>INDEX(products!$A$1:$G$49,MATCH('Order-Worksheet'!$D747,products!$A$1:$A$49,0),MATCH('Order-Worksheet'!L$1,products!$A$1:$G$1,0))</f>
        <v>7.29</v>
      </c>
      <c r="M747" s="7">
        <f t="shared" si="33"/>
        <v>14.58</v>
      </c>
      <c r="N747" t="str">
        <f t="shared" si="34"/>
        <v>Excelsa</v>
      </c>
      <c r="O747" t="str">
        <f t="shared" si="35"/>
        <v>Dark</v>
      </c>
      <c r="P747" t="str">
        <f>VLOOKUP(Orders_Table[[#This Row],[Customer ID]],customers!$A$1:$I$1001,9,FALSE)</f>
        <v>No</v>
      </c>
    </row>
    <row r="748" spans="1:16" x14ac:dyDescent="0.25">
      <c r="A748" s="2" t="s">
        <v>4705</v>
      </c>
      <c r="B748" s="4">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INDEX(products!$A$1:$G$49,MATCH('Order-Worksheet'!$D748,products!$A$1:$A$49,0),MATCH('Order-Worksheet'!I$1,products!$A$1:$G$1,0))</f>
        <v>Ara</v>
      </c>
      <c r="J748" t="str">
        <f>INDEX(products!$A$1:$G$49,MATCH('Order-Worksheet'!$D748,products!$A$1:$A$49,0),MATCH('Order-Worksheet'!J$1,products!$A$1:$G$1,0))</f>
        <v>M</v>
      </c>
      <c r="K748" s="5">
        <f>INDEX(products!$A$1:$G$49,MATCH('Order-Worksheet'!$D748,products!$A$1:$A$49,0),MATCH('Order-Worksheet'!K$1,products!$A$1:$G$1,0))</f>
        <v>1</v>
      </c>
      <c r="L748" s="7">
        <f>INDEX(products!$A$1:$G$49,MATCH('Order-Worksheet'!$D748,products!$A$1:$A$49,0),MATCH('Order-Worksheet'!L$1,products!$A$1:$G$1,0))</f>
        <v>11.25</v>
      </c>
      <c r="M748" s="7">
        <f t="shared" si="33"/>
        <v>33.75</v>
      </c>
      <c r="N748" t="str">
        <f t="shared" si="34"/>
        <v>Arabica</v>
      </c>
      <c r="O748" t="str">
        <f t="shared" si="35"/>
        <v>Medium</v>
      </c>
      <c r="P748" t="str">
        <f>VLOOKUP(Orders_Table[[#This Row],[Customer ID]],customers!$A$1:$I$1001,9,FALSE)</f>
        <v>No</v>
      </c>
    </row>
    <row r="749" spans="1:16" x14ac:dyDescent="0.25">
      <c r="A749" s="2" t="s">
        <v>4711</v>
      </c>
      <c r="B749" s="4">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INDEX(products!$A$1:$G$49,MATCH('Order-Worksheet'!$D749,products!$A$1:$A$49,0),MATCH('Order-Worksheet'!I$1,products!$A$1:$G$1,0))</f>
        <v>Lib</v>
      </c>
      <c r="J749" t="str">
        <f>INDEX(products!$A$1:$G$49,MATCH('Order-Worksheet'!$D749,products!$A$1:$A$49,0),MATCH('Order-Worksheet'!J$1,products!$A$1:$G$1,0))</f>
        <v>M</v>
      </c>
      <c r="K749" s="5">
        <f>INDEX(products!$A$1:$G$49,MATCH('Order-Worksheet'!$D749,products!$A$1:$A$49,0),MATCH('Order-Worksheet'!K$1,products!$A$1:$G$1,0))</f>
        <v>0.5</v>
      </c>
      <c r="L749" s="7">
        <f>INDEX(products!$A$1:$G$49,MATCH('Order-Worksheet'!$D749,products!$A$1:$A$49,0),MATCH('Order-Worksheet'!L$1,products!$A$1:$G$1,0))</f>
        <v>8.73</v>
      </c>
      <c r="M749" s="7">
        <f t="shared" si="33"/>
        <v>34.92</v>
      </c>
      <c r="N749" t="str">
        <f t="shared" si="34"/>
        <v>Liberica</v>
      </c>
      <c r="O749" t="str">
        <f t="shared" si="35"/>
        <v>Medium</v>
      </c>
      <c r="P749" t="str">
        <f>VLOOKUP(Orders_Table[[#This Row],[Customer ID]],customers!$A$1:$I$1001,9,FALSE)</f>
        <v>Yes</v>
      </c>
    </row>
    <row r="750" spans="1:16" x14ac:dyDescent="0.25">
      <c r="A750" s="2" t="s">
        <v>4717</v>
      </c>
      <c r="B750" s="4">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INDEX(products!$A$1:$G$49,MATCH('Order-Worksheet'!$D750,products!$A$1:$A$49,0),MATCH('Order-Worksheet'!I$1,products!$A$1:$G$1,0))</f>
        <v>Exc</v>
      </c>
      <c r="J750" t="str">
        <f>INDEX(products!$A$1:$G$49,MATCH('Order-Worksheet'!$D750,products!$A$1:$A$49,0),MATCH('Order-Worksheet'!J$1,products!$A$1:$G$1,0))</f>
        <v>D</v>
      </c>
      <c r="K750" s="5">
        <f>INDEX(products!$A$1:$G$49,MATCH('Order-Worksheet'!$D750,products!$A$1:$A$49,0),MATCH('Order-Worksheet'!K$1,products!$A$1:$G$1,0))</f>
        <v>0.5</v>
      </c>
      <c r="L750" s="7">
        <f>INDEX(products!$A$1:$G$49,MATCH('Order-Worksheet'!$D750,products!$A$1:$A$49,0),MATCH('Order-Worksheet'!L$1,products!$A$1:$G$1,0))</f>
        <v>7.29</v>
      </c>
      <c r="M750" s="7">
        <f t="shared" si="33"/>
        <v>14.58</v>
      </c>
      <c r="N750" t="str">
        <f t="shared" si="34"/>
        <v>Excelsa</v>
      </c>
      <c r="O750" t="str">
        <f t="shared" si="35"/>
        <v>Dark</v>
      </c>
      <c r="P750" t="str">
        <f>VLOOKUP(Orders_Table[[#This Row],[Customer ID]],customers!$A$1:$I$1001,9,FALSE)</f>
        <v>No</v>
      </c>
    </row>
    <row r="751" spans="1:16" x14ac:dyDescent="0.25">
      <c r="A751" s="2" t="s">
        <v>4723</v>
      </c>
      <c r="B751" s="4">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INDEX(products!$A$1:$G$49,MATCH('Order-Worksheet'!$D751,products!$A$1:$A$49,0),MATCH('Order-Worksheet'!I$1,products!$A$1:$G$1,0))</f>
        <v>Rob</v>
      </c>
      <c r="J751" t="str">
        <f>INDEX(products!$A$1:$G$49,MATCH('Order-Worksheet'!$D751,products!$A$1:$A$49,0),MATCH('Order-Worksheet'!J$1,products!$A$1:$G$1,0))</f>
        <v>D</v>
      </c>
      <c r="K751" s="5">
        <f>INDEX(products!$A$1:$G$49,MATCH('Order-Worksheet'!$D751,products!$A$1:$A$49,0),MATCH('Order-Worksheet'!K$1,products!$A$1:$G$1,0))</f>
        <v>0.2</v>
      </c>
      <c r="L751" s="7">
        <f>INDEX(products!$A$1:$G$49,MATCH('Order-Worksheet'!$D751,products!$A$1:$A$49,0),MATCH('Order-Worksheet'!L$1,products!$A$1:$G$1,0))</f>
        <v>2.6849999999999996</v>
      </c>
      <c r="M751" s="7">
        <f t="shared" si="33"/>
        <v>5.3699999999999992</v>
      </c>
      <c r="N751" t="str">
        <f t="shared" si="34"/>
        <v>Robusta</v>
      </c>
      <c r="O751" t="str">
        <f t="shared" si="35"/>
        <v>Dark</v>
      </c>
      <c r="P751" t="str">
        <f>VLOOKUP(Orders_Table[[#This Row],[Customer ID]],customers!$A$1:$I$1001,9,FALSE)</f>
        <v>Yes</v>
      </c>
    </row>
    <row r="752" spans="1:16" x14ac:dyDescent="0.25">
      <c r="A752" s="2" t="s">
        <v>4730</v>
      </c>
      <c r="B752" s="4">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INDEX(products!$A$1:$G$49,MATCH('Order-Worksheet'!$D752,products!$A$1:$A$49,0),MATCH('Order-Worksheet'!I$1,products!$A$1:$G$1,0))</f>
        <v>Rob</v>
      </c>
      <c r="J752" t="str">
        <f>INDEX(products!$A$1:$G$49,MATCH('Order-Worksheet'!$D752,products!$A$1:$A$49,0),MATCH('Order-Worksheet'!J$1,products!$A$1:$G$1,0))</f>
        <v>M</v>
      </c>
      <c r="K752" s="5">
        <f>INDEX(products!$A$1:$G$49,MATCH('Order-Worksheet'!$D752,products!$A$1:$A$49,0),MATCH('Order-Worksheet'!K$1,products!$A$1:$G$1,0))</f>
        <v>0.5</v>
      </c>
      <c r="L752" s="7">
        <f>INDEX(products!$A$1:$G$49,MATCH('Order-Worksheet'!$D752,products!$A$1:$A$49,0),MATCH('Order-Worksheet'!L$1,products!$A$1:$G$1,0))</f>
        <v>5.97</v>
      </c>
      <c r="M752" s="7">
        <f t="shared" si="33"/>
        <v>5.97</v>
      </c>
      <c r="N752" t="str">
        <f t="shared" si="34"/>
        <v>Robusta</v>
      </c>
      <c r="O752" t="str">
        <f t="shared" si="35"/>
        <v>Medium</v>
      </c>
      <c r="P752" t="str">
        <f>VLOOKUP(Orders_Table[[#This Row],[Customer ID]],customers!$A$1:$I$1001,9,FALSE)</f>
        <v>Yes</v>
      </c>
    </row>
    <row r="753" spans="1:16" x14ac:dyDescent="0.25">
      <c r="A753" s="2" t="s">
        <v>4735</v>
      </c>
      <c r="B753" s="4">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INDEX(products!$A$1:$G$49,MATCH('Order-Worksheet'!$D753,products!$A$1:$A$49,0),MATCH('Order-Worksheet'!I$1,products!$A$1:$G$1,0))</f>
        <v>Lib</v>
      </c>
      <c r="J753" t="str">
        <f>INDEX(products!$A$1:$G$49,MATCH('Order-Worksheet'!$D753,products!$A$1:$A$49,0),MATCH('Order-Worksheet'!J$1,products!$A$1:$G$1,0))</f>
        <v>L</v>
      </c>
      <c r="K753" s="5">
        <f>INDEX(products!$A$1:$G$49,MATCH('Order-Worksheet'!$D753,products!$A$1:$A$49,0),MATCH('Order-Worksheet'!K$1,products!$A$1:$G$1,0))</f>
        <v>0.5</v>
      </c>
      <c r="L753" s="7">
        <f>INDEX(products!$A$1:$G$49,MATCH('Order-Worksheet'!$D753,products!$A$1:$A$49,0),MATCH('Order-Worksheet'!L$1,products!$A$1:$G$1,0))</f>
        <v>9.51</v>
      </c>
      <c r="M753" s="7">
        <f t="shared" si="33"/>
        <v>19.02</v>
      </c>
      <c r="N753" t="str">
        <f t="shared" si="34"/>
        <v>Liberica</v>
      </c>
      <c r="O753" t="str">
        <f t="shared" si="35"/>
        <v>Light</v>
      </c>
      <c r="P753" t="str">
        <f>VLOOKUP(Orders_Table[[#This Row],[Customer ID]],customers!$A$1:$I$1001,9,FALSE)</f>
        <v>No</v>
      </c>
    </row>
    <row r="754" spans="1:16" x14ac:dyDescent="0.25">
      <c r="A754" s="2" t="s">
        <v>4741</v>
      </c>
      <c r="B754" s="4">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INDEX(products!$A$1:$G$49,MATCH('Order-Worksheet'!$D754,products!$A$1:$A$49,0),MATCH('Order-Worksheet'!I$1,products!$A$1:$G$1,0))</f>
        <v>Exc</v>
      </c>
      <c r="J754" t="str">
        <f>INDEX(products!$A$1:$G$49,MATCH('Order-Worksheet'!$D754,products!$A$1:$A$49,0),MATCH('Order-Worksheet'!J$1,products!$A$1:$G$1,0))</f>
        <v>M</v>
      </c>
      <c r="K754" s="5">
        <f>INDEX(products!$A$1:$G$49,MATCH('Order-Worksheet'!$D754,products!$A$1:$A$49,0),MATCH('Order-Worksheet'!K$1,products!$A$1:$G$1,0))</f>
        <v>1</v>
      </c>
      <c r="L754" s="7">
        <f>INDEX(products!$A$1:$G$49,MATCH('Order-Worksheet'!$D754,products!$A$1:$A$49,0),MATCH('Order-Worksheet'!L$1,products!$A$1:$G$1,0))</f>
        <v>13.75</v>
      </c>
      <c r="M754" s="7">
        <f t="shared" si="33"/>
        <v>27.5</v>
      </c>
      <c r="N754" t="str">
        <f t="shared" si="34"/>
        <v>Excelsa</v>
      </c>
      <c r="O754" t="str">
        <f t="shared" si="35"/>
        <v>Medium</v>
      </c>
      <c r="P754" t="str">
        <f>VLOOKUP(Orders_Table[[#This Row],[Customer ID]],customers!$A$1:$I$1001,9,FALSE)</f>
        <v>Yes</v>
      </c>
    </row>
    <row r="755" spans="1:16" x14ac:dyDescent="0.25">
      <c r="A755" s="2" t="s">
        <v>4747</v>
      </c>
      <c r="B755" s="4">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INDEX(products!$A$1:$G$49,MATCH('Order-Worksheet'!$D755,products!$A$1:$A$49,0),MATCH('Order-Worksheet'!I$1,products!$A$1:$G$1,0))</f>
        <v>Ara</v>
      </c>
      <c r="J755" t="str">
        <f>INDEX(products!$A$1:$G$49,MATCH('Order-Worksheet'!$D755,products!$A$1:$A$49,0),MATCH('Order-Worksheet'!J$1,products!$A$1:$G$1,0))</f>
        <v>D</v>
      </c>
      <c r="K755" s="5">
        <f>INDEX(products!$A$1:$G$49,MATCH('Order-Worksheet'!$D755,products!$A$1:$A$49,0),MATCH('Order-Worksheet'!K$1,products!$A$1:$G$1,0))</f>
        <v>0.5</v>
      </c>
      <c r="L755" s="7">
        <f>INDEX(products!$A$1:$G$49,MATCH('Order-Worksheet'!$D755,products!$A$1:$A$49,0),MATCH('Order-Worksheet'!L$1,products!$A$1:$G$1,0))</f>
        <v>5.97</v>
      </c>
      <c r="M755" s="7">
        <f t="shared" si="33"/>
        <v>29.849999999999998</v>
      </c>
      <c r="N755" t="str">
        <f t="shared" si="34"/>
        <v>Arabica</v>
      </c>
      <c r="O755" t="str">
        <f t="shared" si="35"/>
        <v>Dark</v>
      </c>
      <c r="P755" t="str">
        <f>VLOOKUP(Orders_Table[[#This Row],[Customer ID]],customers!$A$1:$I$1001,9,FALSE)</f>
        <v>No</v>
      </c>
    </row>
    <row r="756" spans="1:16" x14ac:dyDescent="0.25">
      <c r="A756" s="2" t="s">
        <v>4753</v>
      </c>
      <c r="B756" s="4">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INDEX(products!$A$1:$G$49,MATCH('Order-Worksheet'!$D756,products!$A$1:$A$49,0),MATCH('Order-Worksheet'!I$1,products!$A$1:$G$1,0))</f>
        <v>Ara</v>
      </c>
      <c r="J756" t="str">
        <f>INDEX(products!$A$1:$G$49,MATCH('Order-Worksheet'!$D756,products!$A$1:$A$49,0),MATCH('Order-Worksheet'!J$1,products!$A$1:$G$1,0))</f>
        <v>D</v>
      </c>
      <c r="K756" s="5">
        <f>INDEX(products!$A$1:$G$49,MATCH('Order-Worksheet'!$D756,products!$A$1:$A$49,0),MATCH('Order-Worksheet'!K$1,products!$A$1:$G$1,0))</f>
        <v>0.2</v>
      </c>
      <c r="L756" s="7">
        <f>INDEX(products!$A$1:$G$49,MATCH('Order-Worksheet'!$D756,products!$A$1:$A$49,0),MATCH('Order-Worksheet'!L$1,products!$A$1:$G$1,0))</f>
        <v>2.9849999999999999</v>
      </c>
      <c r="M756" s="7">
        <f t="shared" si="33"/>
        <v>17.91</v>
      </c>
      <c r="N756" t="str">
        <f t="shared" si="34"/>
        <v>Arabica</v>
      </c>
      <c r="O756" t="str">
        <f t="shared" si="35"/>
        <v>Dark</v>
      </c>
      <c r="P756" t="str">
        <f>VLOOKUP(Orders_Table[[#This Row],[Customer ID]],customers!$A$1:$I$1001,9,FALSE)</f>
        <v>No</v>
      </c>
    </row>
    <row r="757" spans="1:16" x14ac:dyDescent="0.25">
      <c r="A757" s="2" t="s">
        <v>4758</v>
      </c>
      <c r="B757" s="4">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INDEX(products!$A$1:$G$49,MATCH('Order-Worksheet'!$D757,products!$A$1:$A$49,0),MATCH('Order-Worksheet'!I$1,products!$A$1:$G$1,0))</f>
        <v>Lib</v>
      </c>
      <c r="J757" t="str">
        <f>INDEX(products!$A$1:$G$49,MATCH('Order-Worksheet'!$D757,products!$A$1:$A$49,0),MATCH('Order-Worksheet'!J$1,products!$A$1:$G$1,0))</f>
        <v>L</v>
      </c>
      <c r="K757" s="5">
        <f>INDEX(products!$A$1:$G$49,MATCH('Order-Worksheet'!$D757,products!$A$1:$A$49,0),MATCH('Order-Worksheet'!K$1,products!$A$1:$G$1,0))</f>
        <v>0.2</v>
      </c>
      <c r="L757" s="7">
        <f>INDEX(products!$A$1:$G$49,MATCH('Order-Worksheet'!$D757,products!$A$1:$A$49,0),MATCH('Order-Worksheet'!L$1,products!$A$1:$G$1,0))</f>
        <v>4.7549999999999999</v>
      </c>
      <c r="M757" s="7">
        <f t="shared" si="33"/>
        <v>28.53</v>
      </c>
      <c r="N757" t="str">
        <f t="shared" si="34"/>
        <v>Liberica</v>
      </c>
      <c r="O757" t="str">
        <f t="shared" si="35"/>
        <v>Light</v>
      </c>
      <c r="P757" t="str">
        <f>VLOOKUP(Orders_Table[[#This Row],[Customer ID]],customers!$A$1:$I$1001,9,FALSE)</f>
        <v>No</v>
      </c>
    </row>
    <row r="758" spans="1:16" x14ac:dyDescent="0.25">
      <c r="A758" s="2" t="s">
        <v>4764</v>
      </c>
      <c r="B758" s="4">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INDEX(products!$A$1:$G$49,MATCH('Order-Worksheet'!$D758,products!$A$1:$A$49,0),MATCH('Order-Worksheet'!I$1,products!$A$1:$G$1,0))</f>
        <v>Rob</v>
      </c>
      <c r="J758" t="str">
        <f>INDEX(products!$A$1:$G$49,MATCH('Order-Worksheet'!$D758,products!$A$1:$A$49,0),MATCH('Order-Worksheet'!J$1,products!$A$1:$G$1,0))</f>
        <v>D</v>
      </c>
      <c r="K758" s="5">
        <f>INDEX(products!$A$1:$G$49,MATCH('Order-Worksheet'!$D758,products!$A$1:$A$49,0),MATCH('Order-Worksheet'!K$1,products!$A$1:$G$1,0))</f>
        <v>1</v>
      </c>
      <c r="L758" s="7">
        <f>INDEX(products!$A$1:$G$49,MATCH('Order-Worksheet'!$D758,products!$A$1:$A$49,0),MATCH('Order-Worksheet'!L$1,products!$A$1:$G$1,0))</f>
        <v>8.9499999999999993</v>
      </c>
      <c r="M758" s="7">
        <f t="shared" si="33"/>
        <v>35.799999999999997</v>
      </c>
      <c r="N758" t="str">
        <f t="shared" si="34"/>
        <v>Robusta</v>
      </c>
      <c r="O758" t="str">
        <f t="shared" si="35"/>
        <v>Dark</v>
      </c>
      <c r="P758" t="str">
        <f>VLOOKUP(Orders_Table[[#This Row],[Customer ID]],customers!$A$1:$I$1001,9,FALSE)</f>
        <v>Yes</v>
      </c>
    </row>
    <row r="759" spans="1:16" x14ac:dyDescent="0.25">
      <c r="A759" s="2" t="s">
        <v>4770</v>
      </c>
      <c r="B759" s="4">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INDEX(products!$A$1:$G$49,MATCH('Order-Worksheet'!$D759,products!$A$1:$A$49,0),MATCH('Order-Worksheet'!I$1,products!$A$1:$G$1,0))</f>
        <v>Ara</v>
      </c>
      <c r="J759" t="str">
        <f>INDEX(products!$A$1:$G$49,MATCH('Order-Worksheet'!$D759,products!$A$1:$A$49,0),MATCH('Order-Worksheet'!J$1,products!$A$1:$G$1,0))</f>
        <v>D</v>
      </c>
      <c r="K759" s="5">
        <f>INDEX(products!$A$1:$G$49,MATCH('Order-Worksheet'!$D759,products!$A$1:$A$49,0),MATCH('Order-Worksheet'!K$1,products!$A$1:$G$1,0))</f>
        <v>0.5</v>
      </c>
      <c r="L759" s="7">
        <f>INDEX(products!$A$1:$G$49,MATCH('Order-Worksheet'!$D759,products!$A$1:$A$49,0),MATCH('Order-Worksheet'!L$1,products!$A$1:$G$1,0))</f>
        <v>5.97</v>
      </c>
      <c r="M759" s="7">
        <f t="shared" si="33"/>
        <v>17.91</v>
      </c>
      <c r="N759" t="str">
        <f t="shared" si="34"/>
        <v>Arabica</v>
      </c>
      <c r="O759" t="str">
        <f t="shared" si="35"/>
        <v>Dark</v>
      </c>
      <c r="P759" t="str">
        <f>VLOOKUP(Orders_Table[[#This Row],[Customer ID]],customers!$A$1:$I$1001,9,FALSE)</f>
        <v>Yes</v>
      </c>
    </row>
    <row r="760" spans="1:16" x14ac:dyDescent="0.25">
      <c r="A760" s="2" t="s">
        <v>4776</v>
      </c>
      <c r="B760" s="4">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INDEX(products!$A$1:$G$49,MATCH('Order-Worksheet'!$D760,products!$A$1:$A$49,0),MATCH('Order-Worksheet'!I$1,products!$A$1:$G$1,0))</f>
        <v>Rob</v>
      </c>
      <c r="J760" t="str">
        <f>INDEX(products!$A$1:$G$49,MATCH('Order-Worksheet'!$D760,products!$A$1:$A$49,0),MATCH('Order-Worksheet'!J$1,products!$A$1:$G$1,0))</f>
        <v>D</v>
      </c>
      <c r="K760" s="5">
        <f>INDEX(products!$A$1:$G$49,MATCH('Order-Worksheet'!$D760,products!$A$1:$A$49,0),MATCH('Order-Worksheet'!K$1,products!$A$1:$G$1,0))</f>
        <v>1</v>
      </c>
      <c r="L760" s="7">
        <f>INDEX(products!$A$1:$G$49,MATCH('Order-Worksheet'!$D760,products!$A$1:$A$49,0),MATCH('Order-Worksheet'!L$1,products!$A$1:$G$1,0))</f>
        <v>8.9499999999999993</v>
      </c>
      <c r="M760" s="7">
        <f t="shared" si="33"/>
        <v>8.9499999999999993</v>
      </c>
      <c r="N760" t="str">
        <f t="shared" si="34"/>
        <v>Robusta</v>
      </c>
      <c r="O760" t="str">
        <f t="shared" si="35"/>
        <v>Dark</v>
      </c>
      <c r="P760" t="str">
        <f>VLOOKUP(Orders_Table[[#This Row],[Customer ID]],customers!$A$1:$I$1001,9,FALSE)</f>
        <v>No</v>
      </c>
    </row>
    <row r="761" spans="1:16" x14ac:dyDescent="0.25">
      <c r="A761" s="2" t="s">
        <v>4781</v>
      </c>
      <c r="B761" s="4">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INDEX(products!$A$1:$G$49,MATCH('Order-Worksheet'!$D761,products!$A$1:$A$49,0),MATCH('Order-Worksheet'!I$1,products!$A$1:$G$1,0))</f>
        <v>Lib</v>
      </c>
      <c r="J761" t="str">
        <f>INDEX(products!$A$1:$G$49,MATCH('Order-Worksheet'!$D761,products!$A$1:$A$49,0),MATCH('Order-Worksheet'!J$1,products!$A$1:$G$1,0))</f>
        <v>D</v>
      </c>
      <c r="K761" s="5">
        <f>INDEX(products!$A$1:$G$49,MATCH('Order-Worksheet'!$D761,products!$A$1:$A$49,0),MATCH('Order-Worksheet'!K$1,products!$A$1:$G$1,0))</f>
        <v>2.5</v>
      </c>
      <c r="L761" s="7">
        <f>INDEX(products!$A$1:$G$49,MATCH('Order-Worksheet'!$D761,products!$A$1:$A$49,0),MATCH('Order-Worksheet'!L$1,products!$A$1:$G$1,0))</f>
        <v>29.784999999999997</v>
      </c>
      <c r="M761" s="7">
        <f t="shared" si="33"/>
        <v>29.784999999999997</v>
      </c>
      <c r="N761" t="str">
        <f t="shared" si="34"/>
        <v>Liberica</v>
      </c>
      <c r="O761" t="str">
        <f t="shared" si="35"/>
        <v>Dark</v>
      </c>
      <c r="P761" t="str">
        <f>VLOOKUP(Orders_Table[[#This Row],[Customer ID]],customers!$A$1:$I$1001,9,FALSE)</f>
        <v>Yes</v>
      </c>
    </row>
    <row r="762" spans="1:16" x14ac:dyDescent="0.25">
      <c r="A762" s="2" t="s">
        <v>4787</v>
      </c>
      <c r="B762" s="4">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INDEX(products!$A$1:$G$49,MATCH('Order-Worksheet'!$D762,products!$A$1:$A$49,0),MATCH('Order-Worksheet'!I$1,products!$A$1:$G$1,0))</f>
        <v>Exc</v>
      </c>
      <c r="J762" t="str">
        <f>INDEX(products!$A$1:$G$49,MATCH('Order-Worksheet'!$D762,products!$A$1:$A$49,0),MATCH('Order-Worksheet'!J$1,products!$A$1:$G$1,0))</f>
        <v>L</v>
      </c>
      <c r="K762" s="5">
        <f>INDEX(products!$A$1:$G$49,MATCH('Order-Worksheet'!$D762,products!$A$1:$A$49,0),MATCH('Order-Worksheet'!K$1,products!$A$1:$G$1,0))</f>
        <v>0.5</v>
      </c>
      <c r="L762" s="7">
        <f>INDEX(products!$A$1:$G$49,MATCH('Order-Worksheet'!$D762,products!$A$1:$A$49,0),MATCH('Order-Worksheet'!L$1,products!$A$1:$G$1,0))</f>
        <v>8.91</v>
      </c>
      <c r="M762" s="7">
        <f t="shared" si="33"/>
        <v>44.55</v>
      </c>
      <c r="N762" t="str">
        <f t="shared" si="34"/>
        <v>Excelsa</v>
      </c>
      <c r="O762" t="str">
        <f t="shared" si="35"/>
        <v>Light</v>
      </c>
      <c r="P762" t="str">
        <f>VLOOKUP(Orders_Table[[#This Row],[Customer ID]],customers!$A$1:$I$1001,9,FALSE)</f>
        <v>No</v>
      </c>
    </row>
    <row r="763" spans="1:16" x14ac:dyDescent="0.25">
      <c r="A763" s="2" t="s">
        <v>4792</v>
      </c>
      <c r="B763" s="4">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INDEX(products!$A$1:$G$49,MATCH('Order-Worksheet'!$D763,products!$A$1:$A$49,0),MATCH('Order-Worksheet'!I$1,products!$A$1:$G$1,0))</f>
        <v>Exc</v>
      </c>
      <c r="J763" t="str">
        <f>INDEX(products!$A$1:$G$49,MATCH('Order-Worksheet'!$D763,products!$A$1:$A$49,0),MATCH('Order-Worksheet'!J$1,products!$A$1:$G$1,0))</f>
        <v>L</v>
      </c>
      <c r="K763" s="5">
        <f>INDEX(products!$A$1:$G$49,MATCH('Order-Worksheet'!$D763,products!$A$1:$A$49,0),MATCH('Order-Worksheet'!K$1,products!$A$1:$G$1,0))</f>
        <v>1</v>
      </c>
      <c r="L763" s="7">
        <f>INDEX(products!$A$1:$G$49,MATCH('Order-Worksheet'!$D763,products!$A$1:$A$49,0),MATCH('Order-Worksheet'!L$1,products!$A$1:$G$1,0))</f>
        <v>14.85</v>
      </c>
      <c r="M763" s="7">
        <f t="shared" si="33"/>
        <v>89.1</v>
      </c>
      <c r="N763" t="str">
        <f t="shared" si="34"/>
        <v>Excelsa</v>
      </c>
      <c r="O763" t="str">
        <f t="shared" si="35"/>
        <v>Light</v>
      </c>
      <c r="P763" t="str">
        <f>VLOOKUP(Orders_Table[[#This Row],[Customer ID]],customers!$A$1:$I$1001,9,FALSE)</f>
        <v>Yes</v>
      </c>
    </row>
    <row r="764" spans="1:16" x14ac:dyDescent="0.25">
      <c r="A764" s="2" t="s">
        <v>4797</v>
      </c>
      <c r="B764" s="4">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INDEX(products!$A$1:$G$49,MATCH('Order-Worksheet'!$D764,products!$A$1:$A$49,0),MATCH('Order-Worksheet'!I$1,products!$A$1:$G$1,0))</f>
        <v>Lib</v>
      </c>
      <c r="J764" t="str">
        <f>INDEX(products!$A$1:$G$49,MATCH('Order-Worksheet'!$D764,products!$A$1:$A$49,0),MATCH('Order-Worksheet'!J$1,products!$A$1:$G$1,0))</f>
        <v>M</v>
      </c>
      <c r="K764" s="5">
        <f>INDEX(products!$A$1:$G$49,MATCH('Order-Worksheet'!$D764,products!$A$1:$A$49,0),MATCH('Order-Worksheet'!K$1,products!$A$1:$G$1,0))</f>
        <v>0.5</v>
      </c>
      <c r="L764" s="7">
        <f>INDEX(products!$A$1:$G$49,MATCH('Order-Worksheet'!$D764,products!$A$1:$A$49,0),MATCH('Order-Worksheet'!L$1,products!$A$1:$G$1,0))</f>
        <v>8.73</v>
      </c>
      <c r="M764" s="7">
        <f t="shared" si="33"/>
        <v>43.650000000000006</v>
      </c>
      <c r="N764" t="str">
        <f t="shared" si="34"/>
        <v>Liberica</v>
      </c>
      <c r="O764" t="str">
        <f t="shared" si="35"/>
        <v>Medium</v>
      </c>
      <c r="P764" t="str">
        <f>VLOOKUP(Orders_Table[[#This Row],[Customer ID]],customers!$A$1:$I$1001,9,FALSE)</f>
        <v>No</v>
      </c>
    </row>
    <row r="765" spans="1:16" x14ac:dyDescent="0.25">
      <c r="A765" s="2" t="s">
        <v>4803</v>
      </c>
      <c r="B765" s="4">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INDEX(products!$A$1:$G$49,MATCH('Order-Worksheet'!$D765,products!$A$1:$A$49,0),MATCH('Order-Worksheet'!I$1,products!$A$1:$G$1,0))</f>
        <v>Ara</v>
      </c>
      <c r="J765" t="str">
        <f>INDEX(products!$A$1:$G$49,MATCH('Order-Worksheet'!$D765,products!$A$1:$A$49,0),MATCH('Order-Worksheet'!J$1,products!$A$1:$G$1,0))</f>
        <v>L</v>
      </c>
      <c r="K765" s="5">
        <f>INDEX(products!$A$1:$G$49,MATCH('Order-Worksheet'!$D765,products!$A$1:$A$49,0),MATCH('Order-Worksheet'!K$1,products!$A$1:$G$1,0))</f>
        <v>0.5</v>
      </c>
      <c r="L765" s="7">
        <f>INDEX(products!$A$1:$G$49,MATCH('Order-Worksheet'!$D765,products!$A$1:$A$49,0),MATCH('Order-Worksheet'!L$1,products!$A$1:$G$1,0))</f>
        <v>7.77</v>
      </c>
      <c r="M765" s="7">
        <f t="shared" si="33"/>
        <v>23.31</v>
      </c>
      <c r="N765" t="str">
        <f t="shared" si="34"/>
        <v>Arabica</v>
      </c>
      <c r="O765" t="str">
        <f t="shared" si="35"/>
        <v>Light</v>
      </c>
      <c r="P765" t="str">
        <f>VLOOKUP(Orders_Table[[#This Row],[Customer ID]],customers!$A$1:$I$1001,9,FALSE)</f>
        <v>No</v>
      </c>
    </row>
    <row r="766" spans="1:16" x14ac:dyDescent="0.25">
      <c r="A766" s="2" t="s">
        <v>4808</v>
      </c>
      <c r="B766" s="4">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INDEX(products!$A$1:$G$49,MATCH('Order-Worksheet'!$D766,products!$A$1:$A$49,0),MATCH('Order-Worksheet'!I$1,products!$A$1:$G$1,0))</f>
        <v>Ara</v>
      </c>
      <c r="J766" t="str">
        <f>INDEX(products!$A$1:$G$49,MATCH('Order-Worksheet'!$D766,products!$A$1:$A$49,0),MATCH('Order-Worksheet'!J$1,products!$A$1:$G$1,0))</f>
        <v>L</v>
      </c>
      <c r="K766" s="5">
        <f>INDEX(products!$A$1:$G$49,MATCH('Order-Worksheet'!$D766,products!$A$1:$A$49,0),MATCH('Order-Worksheet'!K$1,products!$A$1:$G$1,0))</f>
        <v>2.5</v>
      </c>
      <c r="L766" s="7">
        <f>INDEX(products!$A$1:$G$49,MATCH('Order-Worksheet'!$D766,products!$A$1:$A$49,0),MATCH('Order-Worksheet'!L$1,products!$A$1:$G$1,0))</f>
        <v>29.784999999999997</v>
      </c>
      <c r="M766" s="7">
        <f t="shared" si="33"/>
        <v>178.70999999999998</v>
      </c>
      <c r="N766" t="str">
        <f t="shared" si="34"/>
        <v>Arabica</v>
      </c>
      <c r="O766" t="str">
        <f t="shared" si="35"/>
        <v>Light</v>
      </c>
      <c r="P766" t="str">
        <f>VLOOKUP(Orders_Table[[#This Row],[Customer ID]],customers!$A$1:$I$1001,9,FALSE)</f>
        <v>Yes</v>
      </c>
    </row>
    <row r="767" spans="1:16" x14ac:dyDescent="0.25">
      <c r="A767" s="2" t="s">
        <v>4814</v>
      </c>
      <c r="B767" s="4">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INDEX(products!$A$1:$G$49,MATCH('Order-Worksheet'!$D767,products!$A$1:$A$49,0),MATCH('Order-Worksheet'!I$1,products!$A$1:$G$1,0))</f>
        <v>Rob</v>
      </c>
      <c r="J767" t="str">
        <f>INDEX(products!$A$1:$G$49,MATCH('Order-Worksheet'!$D767,products!$A$1:$A$49,0),MATCH('Order-Worksheet'!J$1,products!$A$1:$G$1,0))</f>
        <v>M</v>
      </c>
      <c r="K767" s="5">
        <f>INDEX(products!$A$1:$G$49,MATCH('Order-Worksheet'!$D767,products!$A$1:$A$49,0),MATCH('Order-Worksheet'!K$1,products!$A$1:$G$1,0))</f>
        <v>1</v>
      </c>
      <c r="L767" s="7">
        <f>INDEX(products!$A$1:$G$49,MATCH('Order-Worksheet'!$D767,products!$A$1:$A$49,0),MATCH('Order-Worksheet'!L$1,products!$A$1:$G$1,0))</f>
        <v>9.9499999999999993</v>
      </c>
      <c r="M767" s="7">
        <f t="shared" si="33"/>
        <v>59.699999999999996</v>
      </c>
      <c r="N767" t="str">
        <f t="shared" si="34"/>
        <v>Robusta</v>
      </c>
      <c r="O767" t="str">
        <f t="shared" si="35"/>
        <v>Medium</v>
      </c>
      <c r="P767" t="str">
        <f>VLOOKUP(Orders_Table[[#This Row],[Customer ID]],customers!$A$1:$I$1001,9,FALSE)</f>
        <v>Yes</v>
      </c>
    </row>
    <row r="768" spans="1:16" x14ac:dyDescent="0.25">
      <c r="A768" s="2" t="s">
        <v>4814</v>
      </c>
      <c r="B768" s="4">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INDEX(products!$A$1:$G$49,MATCH('Order-Worksheet'!$D768,products!$A$1:$A$49,0),MATCH('Order-Worksheet'!I$1,products!$A$1:$G$1,0))</f>
        <v>Ara</v>
      </c>
      <c r="J768" t="str">
        <f>INDEX(products!$A$1:$G$49,MATCH('Order-Worksheet'!$D768,products!$A$1:$A$49,0),MATCH('Order-Worksheet'!J$1,products!$A$1:$G$1,0))</f>
        <v>L</v>
      </c>
      <c r="K768" s="5">
        <f>INDEX(products!$A$1:$G$49,MATCH('Order-Worksheet'!$D768,products!$A$1:$A$49,0),MATCH('Order-Worksheet'!K$1,products!$A$1:$G$1,0))</f>
        <v>0.5</v>
      </c>
      <c r="L768" s="7">
        <f>INDEX(products!$A$1:$G$49,MATCH('Order-Worksheet'!$D768,products!$A$1:$A$49,0),MATCH('Order-Worksheet'!L$1,products!$A$1:$G$1,0))</f>
        <v>7.77</v>
      </c>
      <c r="M768" s="7">
        <f t="shared" si="33"/>
        <v>15.54</v>
      </c>
      <c r="N768" t="str">
        <f t="shared" si="34"/>
        <v>Arabica</v>
      </c>
      <c r="O768" t="str">
        <f t="shared" si="35"/>
        <v>Light</v>
      </c>
      <c r="P768" t="str">
        <f>VLOOKUP(Orders_Table[[#This Row],[Customer ID]],customers!$A$1:$I$1001,9,FALSE)</f>
        <v>Yes</v>
      </c>
    </row>
    <row r="769" spans="1:16" x14ac:dyDescent="0.25">
      <c r="A769" s="2" t="s">
        <v>4825</v>
      </c>
      <c r="B769" s="4">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INDEX(products!$A$1:$G$49,MATCH('Order-Worksheet'!$D769,products!$A$1:$A$49,0),MATCH('Order-Worksheet'!I$1,products!$A$1:$G$1,0))</f>
        <v>Ara</v>
      </c>
      <c r="J769" t="str">
        <f>INDEX(products!$A$1:$G$49,MATCH('Order-Worksheet'!$D769,products!$A$1:$A$49,0),MATCH('Order-Worksheet'!J$1,products!$A$1:$G$1,0))</f>
        <v>L</v>
      </c>
      <c r="K769" s="5">
        <f>INDEX(products!$A$1:$G$49,MATCH('Order-Worksheet'!$D769,products!$A$1:$A$49,0),MATCH('Order-Worksheet'!K$1,products!$A$1:$G$1,0))</f>
        <v>2.5</v>
      </c>
      <c r="L769" s="7">
        <f>INDEX(products!$A$1:$G$49,MATCH('Order-Worksheet'!$D769,products!$A$1:$A$49,0),MATCH('Order-Worksheet'!L$1,products!$A$1:$G$1,0))</f>
        <v>29.784999999999997</v>
      </c>
      <c r="M769" s="7">
        <f t="shared" si="33"/>
        <v>89.35499999999999</v>
      </c>
      <c r="N769" t="str">
        <f t="shared" si="34"/>
        <v>Arabica</v>
      </c>
      <c r="O769" t="str">
        <f t="shared" si="35"/>
        <v>Light</v>
      </c>
      <c r="P769" t="str">
        <f>VLOOKUP(Orders_Table[[#This Row],[Customer ID]],customers!$A$1:$I$1001,9,FALSE)</f>
        <v>No</v>
      </c>
    </row>
    <row r="770" spans="1:16" x14ac:dyDescent="0.25">
      <c r="A770" s="2" t="s">
        <v>4831</v>
      </c>
      <c r="B770" s="4">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INDEX(products!$A$1:$G$49,MATCH('Order-Worksheet'!$D770,products!$A$1:$A$49,0),MATCH('Order-Worksheet'!I$1,products!$A$1:$G$1,0))</f>
        <v>Rob</v>
      </c>
      <c r="J770" t="str">
        <f>INDEX(products!$A$1:$G$49,MATCH('Order-Worksheet'!$D770,products!$A$1:$A$49,0),MATCH('Order-Worksheet'!J$1,products!$A$1:$G$1,0))</f>
        <v>L</v>
      </c>
      <c r="K770" s="5">
        <f>INDEX(products!$A$1:$G$49,MATCH('Order-Worksheet'!$D770,products!$A$1:$A$49,0),MATCH('Order-Worksheet'!K$1,products!$A$1:$G$1,0))</f>
        <v>1</v>
      </c>
      <c r="L770" s="7">
        <f>INDEX(products!$A$1:$G$49,MATCH('Order-Worksheet'!$D770,products!$A$1:$A$49,0),MATCH('Order-Worksheet'!L$1,products!$A$1:$G$1,0))</f>
        <v>11.95</v>
      </c>
      <c r="M770" s="7">
        <f t="shared" si="33"/>
        <v>23.9</v>
      </c>
      <c r="N770" t="str">
        <f t="shared" si="34"/>
        <v>Robusta</v>
      </c>
      <c r="O770" t="str">
        <f t="shared" si="35"/>
        <v>Light</v>
      </c>
      <c r="P770" t="str">
        <f>VLOOKUP(Orders_Table[[#This Row],[Customer ID]],customers!$A$1:$I$1001,9,FALSE)</f>
        <v>No</v>
      </c>
    </row>
    <row r="771" spans="1:16" x14ac:dyDescent="0.25">
      <c r="A771" s="2" t="s">
        <v>4836</v>
      </c>
      <c r="B771" s="4">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INDEX(products!$A$1:$G$49,MATCH('Order-Worksheet'!$D771,products!$A$1:$A$49,0),MATCH('Order-Worksheet'!I$1,products!$A$1:$G$1,0))</f>
        <v>Rob</v>
      </c>
      <c r="J771" t="str">
        <f>INDEX(products!$A$1:$G$49,MATCH('Order-Worksheet'!$D771,products!$A$1:$A$49,0),MATCH('Order-Worksheet'!J$1,products!$A$1:$G$1,0))</f>
        <v>M</v>
      </c>
      <c r="K771" s="5">
        <f>INDEX(products!$A$1:$G$49,MATCH('Order-Worksheet'!$D771,products!$A$1:$A$49,0),MATCH('Order-Worksheet'!K$1,products!$A$1:$G$1,0))</f>
        <v>2.5</v>
      </c>
      <c r="L771" s="7">
        <f>INDEX(products!$A$1:$G$49,MATCH('Order-Worksheet'!$D771,products!$A$1:$A$49,0),MATCH('Order-Worksheet'!L$1,products!$A$1:$G$1,0))</f>
        <v>22.884999999999998</v>
      </c>
      <c r="M771" s="7">
        <f t="shared" ref="M771:M834" si="36">L771*E771</f>
        <v>137.31</v>
      </c>
      <c r="N771" t="str">
        <f t="shared" ref="N771:N834" si="37">IF(I771="Rob", "Robusta", IF(I771="Exc", "Excelsa", IF(I771="Ara", "Arabica",IF(I771="Lib", "Liberica"))))</f>
        <v>Robusta</v>
      </c>
      <c r="O771" t="str">
        <f t="shared" ref="O771:O834" si="38">IF(J771="M","Medium",IF(J771="D","Dark",IF(J771="L", "Light","")))</f>
        <v>Medium</v>
      </c>
      <c r="P771" t="str">
        <f>VLOOKUP(Orders_Table[[#This Row],[Customer ID]],customers!$A$1:$I$1001,9,FALSE)</f>
        <v>No</v>
      </c>
    </row>
    <row r="772" spans="1:16" x14ac:dyDescent="0.25">
      <c r="A772" s="2" t="s">
        <v>4842</v>
      </c>
      <c r="B772" s="4">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INDEX(products!$A$1:$G$49,MATCH('Order-Worksheet'!$D772,products!$A$1:$A$49,0),MATCH('Order-Worksheet'!I$1,products!$A$1:$G$1,0))</f>
        <v>Ara</v>
      </c>
      <c r="J772" t="str">
        <f>INDEX(products!$A$1:$G$49,MATCH('Order-Worksheet'!$D772,products!$A$1:$A$49,0),MATCH('Order-Worksheet'!J$1,products!$A$1:$G$1,0))</f>
        <v>D</v>
      </c>
      <c r="K772" s="5">
        <f>INDEX(products!$A$1:$G$49,MATCH('Order-Worksheet'!$D772,products!$A$1:$A$49,0),MATCH('Order-Worksheet'!K$1,products!$A$1:$G$1,0))</f>
        <v>1</v>
      </c>
      <c r="L772" s="7">
        <f>INDEX(products!$A$1:$G$49,MATCH('Order-Worksheet'!$D772,products!$A$1:$A$49,0),MATCH('Order-Worksheet'!L$1,products!$A$1:$G$1,0))</f>
        <v>9.9499999999999993</v>
      </c>
      <c r="M772" s="7">
        <f t="shared" si="36"/>
        <v>9.9499999999999993</v>
      </c>
      <c r="N772" t="str">
        <f t="shared" si="37"/>
        <v>Arabica</v>
      </c>
      <c r="O772" t="str">
        <f t="shared" si="38"/>
        <v>Dark</v>
      </c>
      <c r="P772" t="str">
        <f>VLOOKUP(Orders_Table[[#This Row],[Customer ID]],customers!$A$1:$I$1001,9,FALSE)</f>
        <v>No</v>
      </c>
    </row>
    <row r="773" spans="1:16" x14ac:dyDescent="0.25">
      <c r="A773" s="2" t="s">
        <v>4847</v>
      </c>
      <c r="B773" s="4">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INDEX(products!$A$1:$G$49,MATCH('Order-Worksheet'!$D773,products!$A$1:$A$49,0),MATCH('Order-Worksheet'!I$1,products!$A$1:$G$1,0))</f>
        <v>Rob</v>
      </c>
      <c r="J773" t="str">
        <f>INDEX(products!$A$1:$G$49,MATCH('Order-Worksheet'!$D773,products!$A$1:$A$49,0),MATCH('Order-Worksheet'!J$1,products!$A$1:$G$1,0))</f>
        <v>L</v>
      </c>
      <c r="K773" s="5">
        <f>INDEX(products!$A$1:$G$49,MATCH('Order-Worksheet'!$D773,products!$A$1:$A$49,0),MATCH('Order-Worksheet'!K$1,products!$A$1:$G$1,0))</f>
        <v>0.5</v>
      </c>
      <c r="L773" s="7">
        <f>INDEX(products!$A$1:$G$49,MATCH('Order-Worksheet'!$D773,products!$A$1:$A$49,0),MATCH('Order-Worksheet'!L$1,products!$A$1:$G$1,0))</f>
        <v>7.169999999999999</v>
      </c>
      <c r="M773" s="7">
        <f t="shared" si="36"/>
        <v>21.509999999999998</v>
      </c>
      <c r="N773" t="str">
        <f t="shared" si="37"/>
        <v>Robusta</v>
      </c>
      <c r="O773" t="str">
        <f t="shared" si="38"/>
        <v>Light</v>
      </c>
      <c r="P773" t="str">
        <f>VLOOKUP(Orders_Table[[#This Row],[Customer ID]],customers!$A$1:$I$1001,9,FALSE)</f>
        <v>No</v>
      </c>
    </row>
    <row r="774" spans="1:16" x14ac:dyDescent="0.25">
      <c r="A774" s="2" t="s">
        <v>4853</v>
      </c>
      <c r="B774" s="4">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INDEX(products!$A$1:$G$49,MATCH('Order-Worksheet'!$D774,products!$A$1:$A$49,0),MATCH('Order-Worksheet'!I$1,products!$A$1:$G$1,0))</f>
        <v>Exc</v>
      </c>
      <c r="J774" t="str">
        <f>INDEX(products!$A$1:$G$49,MATCH('Order-Worksheet'!$D774,products!$A$1:$A$49,0),MATCH('Order-Worksheet'!J$1,products!$A$1:$G$1,0))</f>
        <v>M</v>
      </c>
      <c r="K774" s="5">
        <f>INDEX(products!$A$1:$G$49,MATCH('Order-Worksheet'!$D774,products!$A$1:$A$49,0),MATCH('Order-Worksheet'!K$1,products!$A$1:$G$1,0))</f>
        <v>1</v>
      </c>
      <c r="L774" s="7">
        <f>INDEX(products!$A$1:$G$49,MATCH('Order-Worksheet'!$D774,products!$A$1:$A$49,0),MATCH('Order-Worksheet'!L$1,products!$A$1:$G$1,0))</f>
        <v>13.75</v>
      </c>
      <c r="M774" s="7">
        <f t="shared" si="36"/>
        <v>82.5</v>
      </c>
      <c r="N774" t="str">
        <f t="shared" si="37"/>
        <v>Excelsa</v>
      </c>
      <c r="O774" t="str">
        <f t="shared" si="38"/>
        <v>Medium</v>
      </c>
      <c r="P774" t="str">
        <f>VLOOKUP(Orders_Table[[#This Row],[Customer ID]],customers!$A$1:$I$1001,9,FALSE)</f>
        <v>No</v>
      </c>
    </row>
    <row r="775" spans="1:16" x14ac:dyDescent="0.25">
      <c r="A775" s="2" t="s">
        <v>4858</v>
      </c>
      <c r="B775" s="4">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INDEX(products!$A$1:$G$49,MATCH('Order-Worksheet'!$D775,products!$A$1:$A$49,0),MATCH('Order-Worksheet'!I$1,products!$A$1:$G$1,0))</f>
        <v>Lib</v>
      </c>
      <c r="J775" t="str">
        <f>INDEX(products!$A$1:$G$49,MATCH('Order-Worksheet'!$D775,products!$A$1:$A$49,0),MATCH('Order-Worksheet'!J$1,products!$A$1:$G$1,0))</f>
        <v>M</v>
      </c>
      <c r="K775" s="5">
        <f>INDEX(products!$A$1:$G$49,MATCH('Order-Worksheet'!$D775,products!$A$1:$A$49,0),MATCH('Order-Worksheet'!K$1,products!$A$1:$G$1,0))</f>
        <v>0.2</v>
      </c>
      <c r="L775" s="7">
        <f>INDEX(products!$A$1:$G$49,MATCH('Order-Worksheet'!$D775,products!$A$1:$A$49,0),MATCH('Order-Worksheet'!L$1,products!$A$1:$G$1,0))</f>
        <v>4.3650000000000002</v>
      </c>
      <c r="M775" s="7">
        <f t="shared" si="36"/>
        <v>8.73</v>
      </c>
      <c r="N775" t="str">
        <f t="shared" si="37"/>
        <v>Liberica</v>
      </c>
      <c r="O775" t="str">
        <f t="shared" si="38"/>
        <v>Medium</v>
      </c>
      <c r="P775" t="str">
        <f>VLOOKUP(Orders_Table[[#This Row],[Customer ID]],customers!$A$1:$I$1001,9,FALSE)</f>
        <v>No</v>
      </c>
    </row>
    <row r="776" spans="1:16" x14ac:dyDescent="0.25">
      <c r="A776" s="2" t="s">
        <v>4864</v>
      </c>
      <c r="B776" s="4">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INDEX(products!$A$1:$G$49,MATCH('Order-Worksheet'!$D776,products!$A$1:$A$49,0),MATCH('Order-Worksheet'!I$1,products!$A$1:$G$1,0))</f>
        <v>Rob</v>
      </c>
      <c r="J776" t="str">
        <f>INDEX(products!$A$1:$G$49,MATCH('Order-Worksheet'!$D776,products!$A$1:$A$49,0),MATCH('Order-Worksheet'!J$1,products!$A$1:$G$1,0))</f>
        <v>M</v>
      </c>
      <c r="K776" s="5">
        <f>INDEX(products!$A$1:$G$49,MATCH('Order-Worksheet'!$D776,products!$A$1:$A$49,0),MATCH('Order-Worksheet'!K$1,products!$A$1:$G$1,0))</f>
        <v>1</v>
      </c>
      <c r="L776" s="7">
        <f>INDEX(products!$A$1:$G$49,MATCH('Order-Worksheet'!$D776,products!$A$1:$A$49,0),MATCH('Order-Worksheet'!L$1,products!$A$1:$G$1,0))</f>
        <v>9.9499999999999993</v>
      </c>
      <c r="M776" s="7">
        <f t="shared" si="36"/>
        <v>19.899999999999999</v>
      </c>
      <c r="N776" t="str">
        <f t="shared" si="37"/>
        <v>Robusta</v>
      </c>
      <c r="O776" t="str">
        <f t="shared" si="38"/>
        <v>Medium</v>
      </c>
      <c r="P776" t="str">
        <f>VLOOKUP(Orders_Table[[#This Row],[Customer ID]],customers!$A$1:$I$1001,9,FALSE)</f>
        <v>Yes</v>
      </c>
    </row>
    <row r="777" spans="1:16" x14ac:dyDescent="0.25">
      <c r="A777" s="2" t="s">
        <v>4869</v>
      </c>
      <c r="B777" s="4">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INDEX(products!$A$1:$G$49,MATCH('Order-Worksheet'!$D777,products!$A$1:$A$49,0),MATCH('Order-Worksheet'!I$1,products!$A$1:$G$1,0))</f>
        <v>Exc</v>
      </c>
      <c r="J777" t="str">
        <f>INDEX(products!$A$1:$G$49,MATCH('Order-Worksheet'!$D777,products!$A$1:$A$49,0),MATCH('Order-Worksheet'!J$1,products!$A$1:$G$1,0))</f>
        <v>L</v>
      </c>
      <c r="K777" s="5">
        <f>INDEX(products!$A$1:$G$49,MATCH('Order-Worksheet'!$D777,products!$A$1:$A$49,0),MATCH('Order-Worksheet'!K$1,products!$A$1:$G$1,0))</f>
        <v>0.5</v>
      </c>
      <c r="L777" s="7">
        <f>INDEX(products!$A$1:$G$49,MATCH('Order-Worksheet'!$D777,products!$A$1:$A$49,0),MATCH('Order-Worksheet'!L$1,products!$A$1:$G$1,0))</f>
        <v>8.91</v>
      </c>
      <c r="M777" s="7">
        <f t="shared" si="36"/>
        <v>17.82</v>
      </c>
      <c r="N777" t="str">
        <f t="shared" si="37"/>
        <v>Excelsa</v>
      </c>
      <c r="O777" t="str">
        <f t="shared" si="38"/>
        <v>Light</v>
      </c>
      <c r="P777" t="str">
        <f>VLOOKUP(Orders_Table[[#This Row],[Customer ID]],customers!$A$1:$I$1001,9,FALSE)</f>
        <v>Yes</v>
      </c>
    </row>
    <row r="778" spans="1:16" x14ac:dyDescent="0.25">
      <c r="A778" s="2" t="s">
        <v>4875</v>
      </c>
      <c r="B778" s="4">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INDEX(products!$A$1:$G$49,MATCH('Order-Worksheet'!$D778,products!$A$1:$A$49,0),MATCH('Order-Worksheet'!I$1,products!$A$1:$G$1,0))</f>
        <v>Ara</v>
      </c>
      <c r="J778" t="str">
        <f>INDEX(products!$A$1:$G$49,MATCH('Order-Worksheet'!$D778,products!$A$1:$A$49,0),MATCH('Order-Worksheet'!J$1,products!$A$1:$G$1,0))</f>
        <v>M</v>
      </c>
      <c r="K778" s="5">
        <f>INDEX(products!$A$1:$G$49,MATCH('Order-Worksheet'!$D778,products!$A$1:$A$49,0),MATCH('Order-Worksheet'!K$1,products!$A$1:$G$1,0))</f>
        <v>0.5</v>
      </c>
      <c r="L778" s="7">
        <f>INDEX(products!$A$1:$G$49,MATCH('Order-Worksheet'!$D778,products!$A$1:$A$49,0),MATCH('Order-Worksheet'!L$1,products!$A$1:$G$1,0))</f>
        <v>6.75</v>
      </c>
      <c r="M778" s="7">
        <f t="shared" si="36"/>
        <v>20.25</v>
      </c>
      <c r="N778" t="str">
        <f t="shared" si="37"/>
        <v>Arabica</v>
      </c>
      <c r="O778" t="str">
        <f t="shared" si="38"/>
        <v>Medium</v>
      </c>
      <c r="P778" t="str">
        <f>VLOOKUP(Orders_Table[[#This Row],[Customer ID]],customers!$A$1:$I$1001,9,FALSE)</f>
        <v>No</v>
      </c>
    </row>
    <row r="779" spans="1:16" x14ac:dyDescent="0.25">
      <c r="A779" s="2" t="s">
        <v>4881</v>
      </c>
      <c r="B779" s="4">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INDEX(products!$A$1:$G$49,MATCH('Order-Worksheet'!$D779,products!$A$1:$A$49,0),MATCH('Order-Worksheet'!I$1,products!$A$1:$G$1,0))</f>
        <v>Ara</v>
      </c>
      <c r="J779" t="str">
        <f>INDEX(products!$A$1:$G$49,MATCH('Order-Worksheet'!$D779,products!$A$1:$A$49,0),MATCH('Order-Worksheet'!J$1,products!$A$1:$G$1,0))</f>
        <v>L</v>
      </c>
      <c r="K779" s="5">
        <f>INDEX(products!$A$1:$G$49,MATCH('Order-Worksheet'!$D779,products!$A$1:$A$49,0),MATCH('Order-Worksheet'!K$1,products!$A$1:$G$1,0))</f>
        <v>2.5</v>
      </c>
      <c r="L779" s="7">
        <f>INDEX(products!$A$1:$G$49,MATCH('Order-Worksheet'!$D779,products!$A$1:$A$49,0),MATCH('Order-Worksheet'!L$1,products!$A$1:$G$1,0))</f>
        <v>29.784999999999997</v>
      </c>
      <c r="M779" s="7">
        <f t="shared" si="36"/>
        <v>59.569999999999993</v>
      </c>
      <c r="N779" t="str">
        <f t="shared" si="37"/>
        <v>Arabica</v>
      </c>
      <c r="O779" t="str">
        <f t="shared" si="38"/>
        <v>Light</v>
      </c>
      <c r="P779" t="str">
        <f>VLOOKUP(Orders_Table[[#This Row],[Customer ID]],customers!$A$1:$I$1001,9,FALSE)</f>
        <v>No</v>
      </c>
    </row>
    <row r="780" spans="1:16" x14ac:dyDescent="0.25">
      <c r="A780" s="2" t="s">
        <v>4886</v>
      </c>
      <c r="B780" s="4">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INDEX(products!$A$1:$G$49,MATCH('Order-Worksheet'!$D780,products!$A$1:$A$49,0),MATCH('Order-Worksheet'!I$1,products!$A$1:$G$1,0))</f>
        <v>Lib</v>
      </c>
      <c r="J780" t="str">
        <f>INDEX(products!$A$1:$G$49,MATCH('Order-Worksheet'!$D780,products!$A$1:$A$49,0),MATCH('Order-Worksheet'!J$1,products!$A$1:$G$1,0))</f>
        <v>L</v>
      </c>
      <c r="K780" s="5">
        <f>INDEX(products!$A$1:$G$49,MATCH('Order-Worksheet'!$D780,products!$A$1:$A$49,0),MATCH('Order-Worksheet'!K$1,products!$A$1:$G$1,0))</f>
        <v>0.5</v>
      </c>
      <c r="L780" s="7">
        <f>INDEX(products!$A$1:$G$49,MATCH('Order-Worksheet'!$D780,products!$A$1:$A$49,0),MATCH('Order-Worksheet'!L$1,products!$A$1:$G$1,0))</f>
        <v>9.51</v>
      </c>
      <c r="M780" s="7">
        <f t="shared" si="36"/>
        <v>19.02</v>
      </c>
      <c r="N780" t="str">
        <f t="shared" si="37"/>
        <v>Liberica</v>
      </c>
      <c r="O780" t="str">
        <f t="shared" si="38"/>
        <v>Light</v>
      </c>
      <c r="P780" t="str">
        <f>VLOOKUP(Orders_Table[[#This Row],[Customer ID]],customers!$A$1:$I$1001,9,FALSE)</f>
        <v>Yes</v>
      </c>
    </row>
    <row r="781" spans="1:16" x14ac:dyDescent="0.25">
      <c r="A781" s="2" t="s">
        <v>4892</v>
      </c>
      <c r="B781" s="4">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INDEX(products!$A$1:$G$49,MATCH('Order-Worksheet'!$D781,products!$A$1:$A$49,0),MATCH('Order-Worksheet'!I$1,products!$A$1:$G$1,0))</f>
        <v>Lib</v>
      </c>
      <c r="J781" t="str">
        <f>INDEX(products!$A$1:$G$49,MATCH('Order-Worksheet'!$D781,products!$A$1:$A$49,0),MATCH('Order-Worksheet'!J$1,products!$A$1:$G$1,0))</f>
        <v>D</v>
      </c>
      <c r="K781" s="5">
        <f>INDEX(products!$A$1:$G$49,MATCH('Order-Worksheet'!$D781,products!$A$1:$A$49,0),MATCH('Order-Worksheet'!K$1,products!$A$1:$G$1,0))</f>
        <v>1</v>
      </c>
      <c r="L781" s="7">
        <f>INDEX(products!$A$1:$G$49,MATCH('Order-Worksheet'!$D781,products!$A$1:$A$49,0),MATCH('Order-Worksheet'!L$1,products!$A$1:$G$1,0))</f>
        <v>12.95</v>
      </c>
      <c r="M781" s="7">
        <f t="shared" si="36"/>
        <v>77.699999999999989</v>
      </c>
      <c r="N781" t="str">
        <f t="shared" si="37"/>
        <v>Liberica</v>
      </c>
      <c r="O781" t="str">
        <f t="shared" si="38"/>
        <v>Dark</v>
      </c>
      <c r="P781" t="str">
        <f>VLOOKUP(Orders_Table[[#This Row],[Customer ID]],customers!$A$1:$I$1001,9,FALSE)</f>
        <v>Yes</v>
      </c>
    </row>
    <row r="782" spans="1:16" x14ac:dyDescent="0.25">
      <c r="A782" s="2" t="s">
        <v>4898</v>
      </c>
      <c r="B782" s="4">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INDEX(products!$A$1:$G$49,MATCH('Order-Worksheet'!$D782,products!$A$1:$A$49,0),MATCH('Order-Worksheet'!I$1,products!$A$1:$G$1,0))</f>
        <v>Exc</v>
      </c>
      <c r="J782" t="str">
        <f>INDEX(products!$A$1:$G$49,MATCH('Order-Worksheet'!$D782,products!$A$1:$A$49,0),MATCH('Order-Worksheet'!J$1,products!$A$1:$G$1,0))</f>
        <v>M</v>
      </c>
      <c r="K782" s="5">
        <f>INDEX(products!$A$1:$G$49,MATCH('Order-Worksheet'!$D782,products!$A$1:$A$49,0),MATCH('Order-Worksheet'!K$1,products!$A$1:$G$1,0))</f>
        <v>1</v>
      </c>
      <c r="L782" s="7">
        <f>INDEX(products!$A$1:$G$49,MATCH('Order-Worksheet'!$D782,products!$A$1:$A$49,0),MATCH('Order-Worksheet'!L$1,products!$A$1:$G$1,0))</f>
        <v>13.75</v>
      </c>
      <c r="M782" s="7">
        <f t="shared" si="36"/>
        <v>41.25</v>
      </c>
      <c r="N782" t="str">
        <f t="shared" si="37"/>
        <v>Excelsa</v>
      </c>
      <c r="O782" t="str">
        <f t="shared" si="38"/>
        <v>Medium</v>
      </c>
      <c r="P782" t="str">
        <f>VLOOKUP(Orders_Table[[#This Row],[Customer ID]],customers!$A$1:$I$1001,9,FALSE)</f>
        <v>No</v>
      </c>
    </row>
    <row r="783" spans="1:16" x14ac:dyDescent="0.25">
      <c r="A783" s="2" t="s">
        <v>4903</v>
      </c>
      <c r="B783" s="4">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INDEX(products!$A$1:$G$49,MATCH('Order-Worksheet'!$D783,products!$A$1:$A$49,0),MATCH('Order-Worksheet'!I$1,products!$A$1:$G$1,0))</f>
        <v>Lib</v>
      </c>
      <c r="J783" t="str">
        <f>INDEX(products!$A$1:$G$49,MATCH('Order-Worksheet'!$D783,products!$A$1:$A$49,0),MATCH('Order-Worksheet'!J$1,products!$A$1:$G$1,0))</f>
        <v>L</v>
      </c>
      <c r="K783" s="5">
        <f>INDEX(products!$A$1:$G$49,MATCH('Order-Worksheet'!$D783,products!$A$1:$A$49,0),MATCH('Order-Worksheet'!K$1,products!$A$1:$G$1,0))</f>
        <v>2.5</v>
      </c>
      <c r="L783" s="7">
        <f>INDEX(products!$A$1:$G$49,MATCH('Order-Worksheet'!$D783,products!$A$1:$A$49,0),MATCH('Order-Worksheet'!L$1,products!$A$1:$G$1,0))</f>
        <v>36.454999999999998</v>
      </c>
      <c r="M783" s="7">
        <f t="shared" si="36"/>
        <v>145.82</v>
      </c>
      <c r="N783" t="str">
        <f t="shared" si="37"/>
        <v>Liberica</v>
      </c>
      <c r="O783" t="str">
        <f t="shared" si="38"/>
        <v>Light</v>
      </c>
      <c r="P783" t="str">
        <f>VLOOKUP(Orders_Table[[#This Row],[Customer ID]],customers!$A$1:$I$1001,9,FALSE)</f>
        <v>No</v>
      </c>
    </row>
    <row r="784" spans="1:16" x14ac:dyDescent="0.25">
      <c r="A784" s="2" t="s">
        <v>4909</v>
      </c>
      <c r="B784" s="4">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INDEX(products!$A$1:$G$49,MATCH('Order-Worksheet'!$D784,products!$A$1:$A$49,0),MATCH('Order-Worksheet'!I$1,products!$A$1:$G$1,0))</f>
        <v>Exc</v>
      </c>
      <c r="J784" t="str">
        <f>INDEX(products!$A$1:$G$49,MATCH('Order-Worksheet'!$D784,products!$A$1:$A$49,0),MATCH('Order-Worksheet'!J$1,products!$A$1:$G$1,0))</f>
        <v>L</v>
      </c>
      <c r="K784" s="5">
        <f>INDEX(products!$A$1:$G$49,MATCH('Order-Worksheet'!$D784,products!$A$1:$A$49,0),MATCH('Order-Worksheet'!K$1,products!$A$1:$G$1,0))</f>
        <v>0.2</v>
      </c>
      <c r="L784" s="7">
        <f>INDEX(products!$A$1:$G$49,MATCH('Order-Worksheet'!$D784,products!$A$1:$A$49,0),MATCH('Order-Worksheet'!L$1,products!$A$1:$G$1,0))</f>
        <v>4.4550000000000001</v>
      </c>
      <c r="M784" s="7">
        <f t="shared" si="36"/>
        <v>26.73</v>
      </c>
      <c r="N784" t="str">
        <f t="shared" si="37"/>
        <v>Excelsa</v>
      </c>
      <c r="O784" t="str">
        <f t="shared" si="38"/>
        <v>Light</v>
      </c>
      <c r="P784" t="str">
        <f>VLOOKUP(Orders_Table[[#This Row],[Customer ID]],customers!$A$1:$I$1001,9,FALSE)</f>
        <v>No</v>
      </c>
    </row>
    <row r="785" spans="1:16" x14ac:dyDescent="0.25">
      <c r="A785" s="2" t="s">
        <v>4915</v>
      </c>
      <c r="B785" s="4">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INDEX(products!$A$1:$G$49,MATCH('Order-Worksheet'!$D785,products!$A$1:$A$49,0),MATCH('Order-Worksheet'!I$1,products!$A$1:$G$1,0))</f>
        <v>Lib</v>
      </c>
      <c r="J785" t="str">
        <f>INDEX(products!$A$1:$G$49,MATCH('Order-Worksheet'!$D785,products!$A$1:$A$49,0),MATCH('Order-Worksheet'!J$1,products!$A$1:$G$1,0))</f>
        <v>M</v>
      </c>
      <c r="K785" s="5">
        <f>INDEX(products!$A$1:$G$49,MATCH('Order-Worksheet'!$D785,products!$A$1:$A$49,0),MATCH('Order-Worksheet'!K$1,products!$A$1:$G$1,0))</f>
        <v>0.5</v>
      </c>
      <c r="L785" s="7">
        <f>INDEX(products!$A$1:$G$49,MATCH('Order-Worksheet'!$D785,products!$A$1:$A$49,0),MATCH('Order-Worksheet'!L$1,products!$A$1:$G$1,0))</f>
        <v>8.73</v>
      </c>
      <c r="M785" s="7">
        <f t="shared" si="36"/>
        <v>43.650000000000006</v>
      </c>
      <c r="N785" t="str">
        <f t="shared" si="37"/>
        <v>Liberica</v>
      </c>
      <c r="O785" t="str">
        <f t="shared" si="38"/>
        <v>Medium</v>
      </c>
      <c r="P785" t="str">
        <f>VLOOKUP(Orders_Table[[#This Row],[Customer ID]],customers!$A$1:$I$1001,9,FALSE)</f>
        <v>Yes</v>
      </c>
    </row>
    <row r="786" spans="1:16" x14ac:dyDescent="0.25">
      <c r="A786" s="2" t="s">
        <v>4921</v>
      </c>
      <c r="B786" s="4">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INDEX(products!$A$1:$G$49,MATCH('Order-Worksheet'!$D786,products!$A$1:$A$49,0),MATCH('Order-Worksheet'!I$1,products!$A$1:$G$1,0))</f>
        <v>Lib</v>
      </c>
      <c r="J786" t="str">
        <f>INDEX(products!$A$1:$G$49,MATCH('Order-Worksheet'!$D786,products!$A$1:$A$49,0),MATCH('Order-Worksheet'!J$1,products!$A$1:$G$1,0))</f>
        <v>L</v>
      </c>
      <c r="K786" s="5">
        <f>INDEX(products!$A$1:$G$49,MATCH('Order-Worksheet'!$D786,products!$A$1:$A$49,0),MATCH('Order-Worksheet'!K$1,products!$A$1:$G$1,0))</f>
        <v>1</v>
      </c>
      <c r="L786" s="7">
        <f>INDEX(products!$A$1:$G$49,MATCH('Order-Worksheet'!$D786,products!$A$1:$A$49,0),MATCH('Order-Worksheet'!L$1,products!$A$1:$G$1,0))</f>
        <v>15.85</v>
      </c>
      <c r="M786" s="7">
        <f t="shared" si="36"/>
        <v>31.7</v>
      </c>
      <c r="N786" t="str">
        <f t="shared" si="37"/>
        <v>Liberica</v>
      </c>
      <c r="O786" t="str">
        <f t="shared" si="38"/>
        <v>Light</v>
      </c>
      <c r="P786" t="str">
        <f>VLOOKUP(Orders_Table[[#This Row],[Customer ID]],customers!$A$1:$I$1001,9,FALSE)</f>
        <v>No</v>
      </c>
    </row>
    <row r="787" spans="1:16" x14ac:dyDescent="0.25">
      <c r="A787" s="2" t="s">
        <v>4926</v>
      </c>
      <c r="B787" s="4">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INDEX(products!$A$1:$G$49,MATCH('Order-Worksheet'!$D787,products!$A$1:$A$49,0),MATCH('Order-Worksheet'!I$1,products!$A$1:$G$1,0))</f>
        <v>Ara</v>
      </c>
      <c r="J787" t="str">
        <f>INDEX(products!$A$1:$G$49,MATCH('Order-Worksheet'!$D787,products!$A$1:$A$49,0),MATCH('Order-Worksheet'!J$1,products!$A$1:$G$1,0))</f>
        <v>D</v>
      </c>
      <c r="K787" s="5">
        <f>INDEX(products!$A$1:$G$49,MATCH('Order-Worksheet'!$D787,products!$A$1:$A$49,0),MATCH('Order-Worksheet'!K$1,products!$A$1:$G$1,0))</f>
        <v>2.5</v>
      </c>
      <c r="L787" s="7">
        <f>INDEX(products!$A$1:$G$49,MATCH('Order-Worksheet'!$D787,products!$A$1:$A$49,0),MATCH('Order-Worksheet'!L$1,products!$A$1:$G$1,0))</f>
        <v>22.884999999999998</v>
      </c>
      <c r="M787" s="7">
        <f t="shared" si="36"/>
        <v>22.884999999999998</v>
      </c>
      <c r="N787" t="str">
        <f t="shared" si="37"/>
        <v>Arabica</v>
      </c>
      <c r="O787" t="str">
        <f t="shared" si="38"/>
        <v>Dark</v>
      </c>
      <c r="P787" t="str">
        <f>VLOOKUP(Orders_Table[[#This Row],[Customer ID]],customers!$A$1:$I$1001,9,FALSE)</f>
        <v>No</v>
      </c>
    </row>
    <row r="788" spans="1:16" x14ac:dyDescent="0.25">
      <c r="A788" s="2" t="s">
        <v>4932</v>
      </c>
      <c r="B788" s="4">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INDEX(products!$A$1:$G$49,MATCH('Order-Worksheet'!$D788,products!$A$1:$A$49,0),MATCH('Order-Worksheet'!I$1,products!$A$1:$G$1,0))</f>
        <v>Exc</v>
      </c>
      <c r="J788" t="str">
        <f>INDEX(products!$A$1:$G$49,MATCH('Order-Worksheet'!$D788,products!$A$1:$A$49,0),MATCH('Order-Worksheet'!J$1,products!$A$1:$G$1,0))</f>
        <v>D</v>
      </c>
      <c r="K788" s="5">
        <f>INDEX(products!$A$1:$G$49,MATCH('Order-Worksheet'!$D788,products!$A$1:$A$49,0),MATCH('Order-Worksheet'!K$1,products!$A$1:$G$1,0))</f>
        <v>2.5</v>
      </c>
      <c r="L788" s="7">
        <f>INDEX(products!$A$1:$G$49,MATCH('Order-Worksheet'!$D788,products!$A$1:$A$49,0),MATCH('Order-Worksheet'!L$1,products!$A$1:$G$1,0))</f>
        <v>27.945</v>
      </c>
      <c r="M788" s="7">
        <f t="shared" si="36"/>
        <v>27.945</v>
      </c>
      <c r="N788" t="str">
        <f t="shared" si="37"/>
        <v>Excelsa</v>
      </c>
      <c r="O788" t="str">
        <f t="shared" si="38"/>
        <v>Dark</v>
      </c>
      <c r="P788" t="str">
        <f>VLOOKUP(Orders_Table[[#This Row],[Customer ID]],customers!$A$1:$I$1001,9,FALSE)</f>
        <v>Yes</v>
      </c>
    </row>
    <row r="789" spans="1:16" x14ac:dyDescent="0.25">
      <c r="A789" s="2" t="s">
        <v>4938</v>
      </c>
      <c r="B789" s="4">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INDEX(products!$A$1:$G$49,MATCH('Order-Worksheet'!$D789,products!$A$1:$A$49,0),MATCH('Order-Worksheet'!I$1,products!$A$1:$G$1,0))</f>
        <v>Exc</v>
      </c>
      <c r="J789" t="str">
        <f>INDEX(products!$A$1:$G$49,MATCH('Order-Worksheet'!$D789,products!$A$1:$A$49,0),MATCH('Order-Worksheet'!J$1,products!$A$1:$G$1,0))</f>
        <v>M</v>
      </c>
      <c r="K789" s="5">
        <f>INDEX(products!$A$1:$G$49,MATCH('Order-Worksheet'!$D789,products!$A$1:$A$49,0),MATCH('Order-Worksheet'!K$1,products!$A$1:$G$1,0))</f>
        <v>1</v>
      </c>
      <c r="L789" s="7">
        <f>INDEX(products!$A$1:$G$49,MATCH('Order-Worksheet'!$D789,products!$A$1:$A$49,0),MATCH('Order-Worksheet'!L$1,products!$A$1:$G$1,0))</f>
        <v>13.75</v>
      </c>
      <c r="M789" s="7">
        <f t="shared" si="36"/>
        <v>82.5</v>
      </c>
      <c r="N789" t="str">
        <f t="shared" si="37"/>
        <v>Excelsa</v>
      </c>
      <c r="O789" t="str">
        <f t="shared" si="38"/>
        <v>Medium</v>
      </c>
      <c r="P789" t="str">
        <f>VLOOKUP(Orders_Table[[#This Row],[Customer ID]],customers!$A$1:$I$1001,9,FALSE)</f>
        <v>Yes</v>
      </c>
    </row>
    <row r="790" spans="1:16" x14ac:dyDescent="0.25">
      <c r="A790" s="2" t="s">
        <v>4943</v>
      </c>
      <c r="B790" s="4">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INDEX(products!$A$1:$G$49,MATCH('Order-Worksheet'!$D790,products!$A$1:$A$49,0),MATCH('Order-Worksheet'!I$1,products!$A$1:$G$1,0))</f>
        <v>Rob</v>
      </c>
      <c r="J790" t="str">
        <f>INDEX(products!$A$1:$G$49,MATCH('Order-Worksheet'!$D790,products!$A$1:$A$49,0),MATCH('Order-Worksheet'!J$1,products!$A$1:$G$1,0))</f>
        <v>M</v>
      </c>
      <c r="K790" s="5">
        <f>INDEX(products!$A$1:$G$49,MATCH('Order-Worksheet'!$D790,products!$A$1:$A$49,0),MATCH('Order-Worksheet'!K$1,products!$A$1:$G$1,0))</f>
        <v>2.5</v>
      </c>
      <c r="L790" s="7">
        <f>INDEX(products!$A$1:$G$49,MATCH('Order-Worksheet'!$D790,products!$A$1:$A$49,0),MATCH('Order-Worksheet'!L$1,products!$A$1:$G$1,0))</f>
        <v>22.884999999999998</v>
      </c>
      <c r="M790" s="7">
        <f t="shared" si="36"/>
        <v>45.769999999999996</v>
      </c>
      <c r="N790" t="str">
        <f t="shared" si="37"/>
        <v>Robusta</v>
      </c>
      <c r="O790" t="str">
        <f t="shared" si="38"/>
        <v>Medium</v>
      </c>
      <c r="P790" t="str">
        <f>VLOOKUP(Orders_Table[[#This Row],[Customer ID]],customers!$A$1:$I$1001,9,FALSE)</f>
        <v>Yes</v>
      </c>
    </row>
    <row r="791" spans="1:16" x14ac:dyDescent="0.25">
      <c r="A791" s="2" t="s">
        <v>4949</v>
      </c>
      <c r="B791" s="4">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INDEX(products!$A$1:$G$49,MATCH('Order-Worksheet'!$D791,products!$A$1:$A$49,0),MATCH('Order-Worksheet'!I$1,products!$A$1:$G$1,0))</f>
        <v>Ara</v>
      </c>
      <c r="J791" t="str">
        <f>INDEX(products!$A$1:$G$49,MATCH('Order-Worksheet'!$D791,products!$A$1:$A$49,0),MATCH('Order-Worksheet'!J$1,products!$A$1:$G$1,0))</f>
        <v>L</v>
      </c>
      <c r="K791" s="5">
        <f>INDEX(products!$A$1:$G$49,MATCH('Order-Worksheet'!$D791,products!$A$1:$A$49,0),MATCH('Order-Worksheet'!K$1,products!$A$1:$G$1,0))</f>
        <v>1</v>
      </c>
      <c r="L791" s="7">
        <f>INDEX(products!$A$1:$G$49,MATCH('Order-Worksheet'!$D791,products!$A$1:$A$49,0),MATCH('Order-Worksheet'!L$1,products!$A$1:$G$1,0))</f>
        <v>12.95</v>
      </c>
      <c r="M791" s="7">
        <f t="shared" si="36"/>
        <v>77.699999999999989</v>
      </c>
      <c r="N791" t="str">
        <f t="shared" si="37"/>
        <v>Arabica</v>
      </c>
      <c r="O791" t="str">
        <f t="shared" si="38"/>
        <v>Light</v>
      </c>
      <c r="P791" t="str">
        <f>VLOOKUP(Orders_Table[[#This Row],[Customer ID]],customers!$A$1:$I$1001,9,FALSE)</f>
        <v>No</v>
      </c>
    </row>
    <row r="792" spans="1:16" x14ac:dyDescent="0.25">
      <c r="A792" s="2" t="s">
        <v>4955</v>
      </c>
      <c r="B792" s="4">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INDEX(products!$A$1:$G$49,MATCH('Order-Worksheet'!$D792,products!$A$1:$A$49,0),MATCH('Order-Worksheet'!I$1,products!$A$1:$G$1,0))</f>
        <v>Ara</v>
      </c>
      <c r="J792" t="str">
        <f>INDEX(products!$A$1:$G$49,MATCH('Order-Worksheet'!$D792,products!$A$1:$A$49,0),MATCH('Order-Worksheet'!J$1,products!$A$1:$G$1,0))</f>
        <v>L</v>
      </c>
      <c r="K792" s="5">
        <f>INDEX(products!$A$1:$G$49,MATCH('Order-Worksheet'!$D792,products!$A$1:$A$49,0),MATCH('Order-Worksheet'!K$1,products!$A$1:$G$1,0))</f>
        <v>0.5</v>
      </c>
      <c r="L792" s="7">
        <f>INDEX(products!$A$1:$G$49,MATCH('Order-Worksheet'!$D792,products!$A$1:$A$49,0),MATCH('Order-Worksheet'!L$1,products!$A$1:$G$1,0))</f>
        <v>7.77</v>
      </c>
      <c r="M792" s="7">
        <f t="shared" si="36"/>
        <v>23.31</v>
      </c>
      <c r="N792" t="str">
        <f t="shared" si="37"/>
        <v>Arabica</v>
      </c>
      <c r="O792" t="str">
        <f t="shared" si="38"/>
        <v>Light</v>
      </c>
      <c r="P792" t="str">
        <f>VLOOKUP(Orders_Table[[#This Row],[Customer ID]],customers!$A$1:$I$1001,9,FALSE)</f>
        <v>No</v>
      </c>
    </row>
    <row r="793" spans="1:16" x14ac:dyDescent="0.25">
      <c r="A793" s="2" t="s">
        <v>4961</v>
      </c>
      <c r="B793" s="4">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INDEX(products!$A$1:$G$49,MATCH('Order-Worksheet'!$D793,products!$A$1:$A$49,0),MATCH('Order-Worksheet'!I$1,products!$A$1:$G$1,0))</f>
        <v>Lib</v>
      </c>
      <c r="J793" t="str">
        <f>INDEX(products!$A$1:$G$49,MATCH('Order-Worksheet'!$D793,products!$A$1:$A$49,0),MATCH('Order-Worksheet'!J$1,products!$A$1:$G$1,0))</f>
        <v>L</v>
      </c>
      <c r="K793" s="5">
        <f>INDEX(products!$A$1:$G$49,MATCH('Order-Worksheet'!$D793,products!$A$1:$A$49,0),MATCH('Order-Worksheet'!K$1,products!$A$1:$G$1,0))</f>
        <v>0.2</v>
      </c>
      <c r="L793" s="7">
        <f>INDEX(products!$A$1:$G$49,MATCH('Order-Worksheet'!$D793,products!$A$1:$A$49,0),MATCH('Order-Worksheet'!L$1,products!$A$1:$G$1,0))</f>
        <v>4.7549999999999999</v>
      </c>
      <c r="M793" s="7">
        <f t="shared" si="36"/>
        <v>23.774999999999999</v>
      </c>
      <c r="N793" t="str">
        <f t="shared" si="37"/>
        <v>Liberica</v>
      </c>
      <c r="O793" t="str">
        <f t="shared" si="38"/>
        <v>Light</v>
      </c>
      <c r="P793" t="str">
        <f>VLOOKUP(Orders_Table[[#This Row],[Customer ID]],customers!$A$1:$I$1001,9,FALSE)</f>
        <v>Yes</v>
      </c>
    </row>
    <row r="794" spans="1:16" x14ac:dyDescent="0.25">
      <c r="A794" s="2" t="s">
        <v>4967</v>
      </c>
      <c r="B794" s="4">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INDEX(products!$A$1:$G$49,MATCH('Order-Worksheet'!$D794,products!$A$1:$A$49,0),MATCH('Order-Worksheet'!I$1,products!$A$1:$G$1,0))</f>
        <v>Lib</v>
      </c>
      <c r="J794" t="str">
        <f>INDEX(products!$A$1:$G$49,MATCH('Order-Worksheet'!$D794,products!$A$1:$A$49,0),MATCH('Order-Worksheet'!J$1,products!$A$1:$G$1,0))</f>
        <v>M</v>
      </c>
      <c r="K794" s="5">
        <f>INDEX(products!$A$1:$G$49,MATCH('Order-Worksheet'!$D794,products!$A$1:$A$49,0),MATCH('Order-Worksheet'!K$1,products!$A$1:$G$1,0))</f>
        <v>0.5</v>
      </c>
      <c r="L794" s="7">
        <f>INDEX(products!$A$1:$G$49,MATCH('Order-Worksheet'!$D794,products!$A$1:$A$49,0),MATCH('Order-Worksheet'!L$1,products!$A$1:$G$1,0))</f>
        <v>8.73</v>
      </c>
      <c r="M794" s="7">
        <f t="shared" si="36"/>
        <v>52.38</v>
      </c>
      <c r="N794" t="str">
        <f t="shared" si="37"/>
        <v>Liberica</v>
      </c>
      <c r="O794" t="str">
        <f t="shared" si="38"/>
        <v>Medium</v>
      </c>
      <c r="P794" t="str">
        <f>VLOOKUP(Orders_Table[[#This Row],[Customer ID]],customers!$A$1:$I$1001,9,FALSE)</f>
        <v>Yes</v>
      </c>
    </row>
    <row r="795" spans="1:16" x14ac:dyDescent="0.25">
      <c r="A795" s="2" t="s">
        <v>4973</v>
      </c>
      <c r="B795" s="4">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INDEX(products!$A$1:$G$49,MATCH('Order-Worksheet'!$D795,products!$A$1:$A$49,0),MATCH('Order-Worksheet'!I$1,products!$A$1:$G$1,0))</f>
        <v>Rob</v>
      </c>
      <c r="J795" t="str">
        <f>INDEX(products!$A$1:$G$49,MATCH('Order-Worksheet'!$D795,products!$A$1:$A$49,0),MATCH('Order-Worksheet'!J$1,products!$A$1:$G$1,0))</f>
        <v>L</v>
      </c>
      <c r="K795" s="5">
        <f>INDEX(products!$A$1:$G$49,MATCH('Order-Worksheet'!$D795,products!$A$1:$A$49,0),MATCH('Order-Worksheet'!K$1,products!$A$1:$G$1,0))</f>
        <v>0.2</v>
      </c>
      <c r="L795" s="7">
        <f>INDEX(products!$A$1:$G$49,MATCH('Order-Worksheet'!$D795,products!$A$1:$A$49,0),MATCH('Order-Worksheet'!L$1,products!$A$1:$G$1,0))</f>
        <v>3.5849999999999995</v>
      </c>
      <c r="M795" s="7">
        <f t="shared" si="36"/>
        <v>17.924999999999997</v>
      </c>
      <c r="N795" t="str">
        <f t="shared" si="37"/>
        <v>Robusta</v>
      </c>
      <c r="O795" t="str">
        <f t="shared" si="38"/>
        <v>Light</v>
      </c>
      <c r="P795" t="str">
        <f>VLOOKUP(Orders_Table[[#This Row],[Customer ID]],customers!$A$1:$I$1001,9,FALSE)</f>
        <v>No</v>
      </c>
    </row>
    <row r="796" spans="1:16" x14ac:dyDescent="0.25">
      <c r="A796" s="2" t="s">
        <v>4979</v>
      </c>
      <c r="B796" s="4">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INDEX(products!$A$1:$G$49,MATCH('Order-Worksheet'!$D796,products!$A$1:$A$49,0),MATCH('Order-Worksheet'!I$1,products!$A$1:$G$1,0))</f>
        <v>Ara</v>
      </c>
      <c r="J796" t="str">
        <f>INDEX(products!$A$1:$G$49,MATCH('Order-Worksheet'!$D796,products!$A$1:$A$49,0),MATCH('Order-Worksheet'!J$1,products!$A$1:$G$1,0))</f>
        <v>L</v>
      </c>
      <c r="K796" s="5">
        <f>INDEX(products!$A$1:$G$49,MATCH('Order-Worksheet'!$D796,products!$A$1:$A$49,0),MATCH('Order-Worksheet'!K$1,products!$A$1:$G$1,0))</f>
        <v>2.5</v>
      </c>
      <c r="L796" s="7">
        <f>INDEX(products!$A$1:$G$49,MATCH('Order-Worksheet'!$D796,products!$A$1:$A$49,0),MATCH('Order-Worksheet'!L$1,products!$A$1:$G$1,0))</f>
        <v>29.784999999999997</v>
      </c>
      <c r="M796" s="7">
        <f t="shared" si="36"/>
        <v>148.92499999999998</v>
      </c>
      <c r="N796" t="str">
        <f t="shared" si="37"/>
        <v>Arabica</v>
      </c>
      <c r="O796" t="str">
        <f t="shared" si="38"/>
        <v>Light</v>
      </c>
      <c r="P796" t="str">
        <f>VLOOKUP(Orders_Table[[#This Row],[Customer ID]],customers!$A$1:$I$1001,9,FALSE)</f>
        <v>No</v>
      </c>
    </row>
    <row r="797" spans="1:16" x14ac:dyDescent="0.25">
      <c r="A797" s="2" t="s">
        <v>4985</v>
      </c>
      <c r="B797" s="4">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INDEX(products!$A$1:$G$49,MATCH('Order-Worksheet'!$D797,products!$A$1:$A$49,0),MATCH('Order-Worksheet'!I$1,products!$A$1:$G$1,0))</f>
        <v>Rob</v>
      </c>
      <c r="J797" t="str">
        <f>INDEX(products!$A$1:$G$49,MATCH('Order-Worksheet'!$D797,products!$A$1:$A$49,0),MATCH('Order-Worksheet'!J$1,products!$A$1:$G$1,0))</f>
        <v>L</v>
      </c>
      <c r="K797" s="5">
        <f>INDEX(products!$A$1:$G$49,MATCH('Order-Worksheet'!$D797,products!$A$1:$A$49,0),MATCH('Order-Worksheet'!K$1,products!$A$1:$G$1,0))</f>
        <v>0.5</v>
      </c>
      <c r="L797" s="7">
        <f>INDEX(products!$A$1:$G$49,MATCH('Order-Worksheet'!$D797,products!$A$1:$A$49,0),MATCH('Order-Worksheet'!L$1,products!$A$1:$G$1,0))</f>
        <v>7.169999999999999</v>
      </c>
      <c r="M797" s="7">
        <f t="shared" si="36"/>
        <v>28.679999999999996</v>
      </c>
      <c r="N797" t="str">
        <f t="shared" si="37"/>
        <v>Robusta</v>
      </c>
      <c r="O797" t="str">
        <f t="shared" si="38"/>
        <v>Light</v>
      </c>
      <c r="P797" t="str">
        <f>VLOOKUP(Orders_Table[[#This Row],[Customer ID]],customers!$A$1:$I$1001,9,FALSE)</f>
        <v>No</v>
      </c>
    </row>
    <row r="798" spans="1:16" x14ac:dyDescent="0.25">
      <c r="A798" s="2" t="s">
        <v>4991</v>
      </c>
      <c r="B798" s="4">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INDEX(products!$A$1:$G$49,MATCH('Order-Worksheet'!$D798,products!$A$1:$A$49,0),MATCH('Order-Worksheet'!I$1,products!$A$1:$G$1,0))</f>
        <v>Lib</v>
      </c>
      <c r="J798" t="str">
        <f>INDEX(products!$A$1:$G$49,MATCH('Order-Worksheet'!$D798,products!$A$1:$A$49,0),MATCH('Order-Worksheet'!J$1,products!$A$1:$G$1,0))</f>
        <v>L</v>
      </c>
      <c r="K798" s="5">
        <f>INDEX(products!$A$1:$G$49,MATCH('Order-Worksheet'!$D798,products!$A$1:$A$49,0),MATCH('Order-Worksheet'!K$1,products!$A$1:$G$1,0))</f>
        <v>0.5</v>
      </c>
      <c r="L798" s="7">
        <f>INDEX(products!$A$1:$G$49,MATCH('Order-Worksheet'!$D798,products!$A$1:$A$49,0),MATCH('Order-Worksheet'!L$1,products!$A$1:$G$1,0))</f>
        <v>9.51</v>
      </c>
      <c r="M798" s="7">
        <f t="shared" si="36"/>
        <v>9.51</v>
      </c>
      <c r="N798" t="str">
        <f t="shared" si="37"/>
        <v>Liberica</v>
      </c>
      <c r="O798" t="str">
        <f t="shared" si="38"/>
        <v>Light</v>
      </c>
      <c r="P798" t="str">
        <f>VLOOKUP(Orders_Table[[#This Row],[Customer ID]],customers!$A$1:$I$1001,9,FALSE)</f>
        <v>No</v>
      </c>
    </row>
    <row r="799" spans="1:16" x14ac:dyDescent="0.25">
      <c r="A799" s="2" t="s">
        <v>4996</v>
      </c>
      <c r="B799" s="4">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INDEX(products!$A$1:$G$49,MATCH('Order-Worksheet'!$D799,products!$A$1:$A$49,0),MATCH('Order-Worksheet'!I$1,products!$A$1:$G$1,0))</f>
        <v>Ara</v>
      </c>
      <c r="J799" t="str">
        <f>INDEX(products!$A$1:$G$49,MATCH('Order-Worksheet'!$D799,products!$A$1:$A$49,0),MATCH('Order-Worksheet'!J$1,products!$A$1:$G$1,0))</f>
        <v>L</v>
      </c>
      <c r="K799" s="5">
        <f>INDEX(products!$A$1:$G$49,MATCH('Order-Worksheet'!$D799,products!$A$1:$A$49,0),MATCH('Order-Worksheet'!K$1,products!$A$1:$G$1,0))</f>
        <v>0.5</v>
      </c>
      <c r="L799" s="7">
        <f>INDEX(products!$A$1:$G$49,MATCH('Order-Worksheet'!$D799,products!$A$1:$A$49,0),MATCH('Order-Worksheet'!L$1,products!$A$1:$G$1,0))</f>
        <v>7.77</v>
      </c>
      <c r="M799" s="7">
        <f t="shared" si="36"/>
        <v>31.08</v>
      </c>
      <c r="N799" t="str">
        <f t="shared" si="37"/>
        <v>Arabica</v>
      </c>
      <c r="O799" t="str">
        <f t="shared" si="38"/>
        <v>Light</v>
      </c>
      <c r="P799" t="str">
        <f>VLOOKUP(Orders_Table[[#This Row],[Customer ID]],customers!$A$1:$I$1001,9,FALSE)</f>
        <v>No</v>
      </c>
    </row>
    <row r="800" spans="1:16" x14ac:dyDescent="0.25">
      <c r="A800" s="2" t="s">
        <v>5002</v>
      </c>
      <c r="B800" s="4">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INDEX(products!$A$1:$G$49,MATCH('Order-Worksheet'!$D800,products!$A$1:$A$49,0),MATCH('Order-Worksheet'!I$1,products!$A$1:$G$1,0))</f>
        <v>Rob</v>
      </c>
      <c r="J800" t="str">
        <f>INDEX(products!$A$1:$G$49,MATCH('Order-Worksheet'!$D800,products!$A$1:$A$49,0),MATCH('Order-Worksheet'!J$1,products!$A$1:$G$1,0))</f>
        <v>D</v>
      </c>
      <c r="K800" s="5">
        <f>INDEX(products!$A$1:$G$49,MATCH('Order-Worksheet'!$D800,products!$A$1:$A$49,0),MATCH('Order-Worksheet'!K$1,products!$A$1:$G$1,0))</f>
        <v>0.2</v>
      </c>
      <c r="L800" s="7">
        <f>INDEX(products!$A$1:$G$49,MATCH('Order-Worksheet'!$D800,products!$A$1:$A$49,0),MATCH('Order-Worksheet'!L$1,products!$A$1:$G$1,0))</f>
        <v>2.6849999999999996</v>
      </c>
      <c r="M800" s="7">
        <f t="shared" si="36"/>
        <v>8.0549999999999997</v>
      </c>
      <c r="N800" t="str">
        <f t="shared" si="37"/>
        <v>Robusta</v>
      </c>
      <c r="O800" t="str">
        <f t="shared" si="38"/>
        <v>Dark</v>
      </c>
      <c r="P800" t="str">
        <f>VLOOKUP(Orders_Table[[#This Row],[Customer ID]],customers!$A$1:$I$1001,9,FALSE)</f>
        <v>Yes</v>
      </c>
    </row>
    <row r="801" spans="1:16" x14ac:dyDescent="0.25">
      <c r="A801" s="2" t="s">
        <v>5008</v>
      </c>
      <c r="B801" s="4">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INDEX(products!$A$1:$G$49,MATCH('Order-Worksheet'!$D801,products!$A$1:$A$49,0),MATCH('Order-Worksheet'!I$1,products!$A$1:$G$1,0))</f>
        <v>Exc</v>
      </c>
      <c r="J801" t="str">
        <f>INDEX(products!$A$1:$G$49,MATCH('Order-Worksheet'!$D801,products!$A$1:$A$49,0),MATCH('Order-Worksheet'!J$1,products!$A$1:$G$1,0))</f>
        <v>D</v>
      </c>
      <c r="K801" s="5">
        <f>INDEX(products!$A$1:$G$49,MATCH('Order-Worksheet'!$D801,products!$A$1:$A$49,0),MATCH('Order-Worksheet'!K$1,products!$A$1:$G$1,0))</f>
        <v>1</v>
      </c>
      <c r="L801" s="7">
        <f>INDEX(products!$A$1:$G$49,MATCH('Order-Worksheet'!$D801,products!$A$1:$A$49,0),MATCH('Order-Worksheet'!L$1,products!$A$1:$G$1,0))</f>
        <v>12.15</v>
      </c>
      <c r="M801" s="7">
        <f t="shared" si="36"/>
        <v>36.450000000000003</v>
      </c>
      <c r="N801" t="str">
        <f t="shared" si="37"/>
        <v>Excelsa</v>
      </c>
      <c r="O801" t="str">
        <f t="shared" si="38"/>
        <v>Dark</v>
      </c>
      <c r="P801" t="str">
        <f>VLOOKUP(Orders_Table[[#This Row],[Customer ID]],customers!$A$1:$I$1001,9,FALSE)</f>
        <v>Yes</v>
      </c>
    </row>
    <row r="802" spans="1:16" x14ac:dyDescent="0.25">
      <c r="A802" s="2" t="s">
        <v>5012</v>
      </c>
      <c r="B802" s="4">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INDEX(products!$A$1:$G$49,MATCH('Order-Worksheet'!$D802,products!$A$1:$A$49,0),MATCH('Order-Worksheet'!I$1,products!$A$1:$G$1,0))</f>
        <v>Rob</v>
      </c>
      <c r="J802" t="str">
        <f>INDEX(products!$A$1:$G$49,MATCH('Order-Worksheet'!$D802,products!$A$1:$A$49,0),MATCH('Order-Worksheet'!J$1,products!$A$1:$G$1,0))</f>
        <v>D</v>
      </c>
      <c r="K802" s="5">
        <f>INDEX(products!$A$1:$G$49,MATCH('Order-Worksheet'!$D802,products!$A$1:$A$49,0),MATCH('Order-Worksheet'!K$1,products!$A$1:$G$1,0))</f>
        <v>0.2</v>
      </c>
      <c r="L802" s="7">
        <f>INDEX(products!$A$1:$G$49,MATCH('Order-Worksheet'!$D802,products!$A$1:$A$49,0),MATCH('Order-Worksheet'!L$1,products!$A$1:$G$1,0))</f>
        <v>2.6849999999999996</v>
      </c>
      <c r="M802" s="7">
        <f t="shared" si="36"/>
        <v>16.11</v>
      </c>
      <c r="N802" t="str">
        <f t="shared" si="37"/>
        <v>Robusta</v>
      </c>
      <c r="O802" t="str">
        <f t="shared" si="38"/>
        <v>Dark</v>
      </c>
      <c r="P802" t="str">
        <f>VLOOKUP(Orders_Table[[#This Row],[Customer ID]],customers!$A$1:$I$1001,9,FALSE)</f>
        <v>No</v>
      </c>
    </row>
    <row r="803" spans="1:16" x14ac:dyDescent="0.25">
      <c r="A803" s="2" t="s">
        <v>5018</v>
      </c>
      <c r="B803" s="4">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INDEX(products!$A$1:$G$49,MATCH('Order-Worksheet'!$D803,products!$A$1:$A$49,0),MATCH('Order-Worksheet'!I$1,products!$A$1:$G$1,0))</f>
        <v>Rob</v>
      </c>
      <c r="J803" t="str">
        <f>INDEX(products!$A$1:$G$49,MATCH('Order-Worksheet'!$D803,products!$A$1:$A$49,0),MATCH('Order-Worksheet'!J$1,products!$A$1:$G$1,0))</f>
        <v>D</v>
      </c>
      <c r="K803" s="5">
        <f>INDEX(products!$A$1:$G$49,MATCH('Order-Worksheet'!$D803,products!$A$1:$A$49,0),MATCH('Order-Worksheet'!K$1,products!$A$1:$G$1,0))</f>
        <v>2.5</v>
      </c>
      <c r="L803" s="7">
        <f>INDEX(products!$A$1:$G$49,MATCH('Order-Worksheet'!$D803,products!$A$1:$A$49,0),MATCH('Order-Worksheet'!L$1,products!$A$1:$G$1,0))</f>
        <v>20.584999999999997</v>
      </c>
      <c r="M803" s="7">
        <f t="shared" si="36"/>
        <v>41.169999999999995</v>
      </c>
      <c r="N803" t="str">
        <f t="shared" si="37"/>
        <v>Robusta</v>
      </c>
      <c r="O803" t="str">
        <f t="shared" si="38"/>
        <v>Dark</v>
      </c>
      <c r="P803" t="str">
        <f>VLOOKUP(Orders_Table[[#This Row],[Customer ID]],customers!$A$1:$I$1001,9,FALSE)</f>
        <v>Yes</v>
      </c>
    </row>
    <row r="804" spans="1:16" x14ac:dyDescent="0.25">
      <c r="A804" s="2" t="s">
        <v>5024</v>
      </c>
      <c r="B804" s="4">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INDEX(products!$A$1:$G$49,MATCH('Order-Worksheet'!$D804,products!$A$1:$A$49,0),MATCH('Order-Worksheet'!I$1,products!$A$1:$G$1,0))</f>
        <v>Rob</v>
      </c>
      <c r="J804" t="str">
        <f>INDEX(products!$A$1:$G$49,MATCH('Order-Worksheet'!$D804,products!$A$1:$A$49,0),MATCH('Order-Worksheet'!J$1,products!$A$1:$G$1,0))</f>
        <v>D</v>
      </c>
      <c r="K804" s="5">
        <f>INDEX(products!$A$1:$G$49,MATCH('Order-Worksheet'!$D804,products!$A$1:$A$49,0),MATCH('Order-Worksheet'!K$1,products!$A$1:$G$1,0))</f>
        <v>0.2</v>
      </c>
      <c r="L804" s="7">
        <f>INDEX(products!$A$1:$G$49,MATCH('Order-Worksheet'!$D804,products!$A$1:$A$49,0),MATCH('Order-Worksheet'!L$1,products!$A$1:$G$1,0))</f>
        <v>2.6849999999999996</v>
      </c>
      <c r="M804" s="7">
        <f t="shared" si="36"/>
        <v>10.739999999999998</v>
      </c>
      <c r="N804" t="str">
        <f t="shared" si="37"/>
        <v>Robusta</v>
      </c>
      <c r="O804" t="str">
        <f t="shared" si="38"/>
        <v>Dark</v>
      </c>
      <c r="P804" t="str">
        <f>VLOOKUP(Orders_Table[[#This Row],[Customer ID]],customers!$A$1:$I$1001,9,FALSE)</f>
        <v>No</v>
      </c>
    </row>
    <row r="805" spans="1:16" x14ac:dyDescent="0.25">
      <c r="A805" s="2" t="s">
        <v>5030</v>
      </c>
      <c r="B805" s="4">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INDEX(products!$A$1:$G$49,MATCH('Order-Worksheet'!$D805,products!$A$1:$A$49,0),MATCH('Order-Worksheet'!I$1,products!$A$1:$G$1,0))</f>
        <v>Exc</v>
      </c>
      <c r="J805" t="str">
        <f>INDEX(products!$A$1:$G$49,MATCH('Order-Worksheet'!$D805,products!$A$1:$A$49,0),MATCH('Order-Worksheet'!J$1,products!$A$1:$G$1,0))</f>
        <v>M</v>
      </c>
      <c r="K805" s="5">
        <f>INDEX(products!$A$1:$G$49,MATCH('Order-Worksheet'!$D805,products!$A$1:$A$49,0),MATCH('Order-Worksheet'!K$1,products!$A$1:$G$1,0))</f>
        <v>2.5</v>
      </c>
      <c r="L805" s="7">
        <f>INDEX(products!$A$1:$G$49,MATCH('Order-Worksheet'!$D805,products!$A$1:$A$49,0),MATCH('Order-Worksheet'!L$1,products!$A$1:$G$1,0))</f>
        <v>31.624999999999996</v>
      </c>
      <c r="M805" s="7">
        <f t="shared" si="36"/>
        <v>126.49999999999999</v>
      </c>
      <c r="N805" t="str">
        <f t="shared" si="37"/>
        <v>Excelsa</v>
      </c>
      <c r="O805" t="str">
        <f t="shared" si="38"/>
        <v>Medium</v>
      </c>
      <c r="P805" t="str">
        <f>VLOOKUP(Orders_Table[[#This Row],[Customer ID]],customers!$A$1:$I$1001,9,FALSE)</f>
        <v>No</v>
      </c>
    </row>
    <row r="806" spans="1:16" x14ac:dyDescent="0.25">
      <c r="A806" s="2" t="s">
        <v>5035</v>
      </c>
      <c r="B806" s="4">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INDEX(products!$A$1:$G$49,MATCH('Order-Worksheet'!$D806,products!$A$1:$A$49,0),MATCH('Order-Worksheet'!I$1,products!$A$1:$G$1,0))</f>
        <v>Rob</v>
      </c>
      <c r="J806" t="str">
        <f>INDEX(products!$A$1:$G$49,MATCH('Order-Worksheet'!$D806,products!$A$1:$A$49,0),MATCH('Order-Worksheet'!J$1,products!$A$1:$G$1,0))</f>
        <v>L</v>
      </c>
      <c r="K806" s="5">
        <f>INDEX(products!$A$1:$G$49,MATCH('Order-Worksheet'!$D806,products!$A$1:$A$49,0),MATCH('Order-Worksheet'!K$1,products!$A$1:$G$1,0))</f>
        <v>1</v>
      </c>
      <c r="L806" s="7">
        <f>INDEX(products!$A$1:$G$49,MATCH('Order-Worksheet'!$D806,products!$A$1:$A$49,0),MATCH('Order-Worksheet'!L$1,products!$A$1:$G$1,0))</f>
        <v>11.95</v>
      </c>
      <c r="M806" s="7">
        <f t="shared" si="36"/>
        <v>23.9</v>
      </c>
      <c r="N806" t="str">
        <f t="shared" si="37"/>
        <v>Robusta</v>
      </c>
      <c r="O806" t="str">
        <f t="shared" si="38"/>
        <v>Light</v>
      </c>
      <c r="P806" t="str">
        <f>VLOOKUP(Orders_Table[[#This Row],[Customer ID]],customers!$A$1:$I$1001,9,FALSE)</f>
        <v>No</v>
      </c>
    </row>
    <row r="807" spans="1:16" x14ac:dyDescent="0.25">
      <c r="A807" s="2" t="s">
        <v>5040</v>
      </c>
      <c r="B807" s="4">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INDEX(products!$A$1:$G$49,MATCH('Order-Worksheet'!$D807,products!$A$1:$A$49,0),MATCH('Order-Worksheet'!I$1,products!$A$1:$G$1,0))</f>
        <v>Rob</v>
      </c>
      <c r="J807" t="str">
        <f>INDEX(products!$A$1:$G$49,MATCH('Order-Worksheet'!$D807,products!$A$1:$A$49,0),MATCH('Order-Worksheet'!J$1,products!$A$1:$G$1,0))</f>
        <v>M</v>
      </c>
      <c r="K807" s="5">
        <f>INDEX(products!$A$1:$G$49,MATCH('Order-Worksheet'!$D807,products!$A$1:$A$49,0),MATCH('Order-Worksheet'!K$1,products!$A$1:$G$1,0))</f>
        <v>0.5</v>
      </c>
      <c r="L807" s="7">
        <f>INDEX(products!$A$1:$G$49,MATCH('Order-Worksheet'!$D807,products!$A$1:$A$49,0),MATCH('Order-Worksheet'!L$1,products!$A$1:$G$1,0))</f>
        <v>5.97</v>
      </c>
      <c r="M807" s="7">
        <f t="shared" si="36"/>
        <v>5.97</v>
      </c>
      <c r="N807" t="str">
        <f t="shared" si="37"/>
        <v>Robusta</v>
      </c>
      <c r="O807" t="str">
        <f t="shared" si="38"/>
        <v>Medium</v>
      </c>
      <c r="P807" t="str">
        <f>VLOOKUP(Orders_Table[[#This Row],[Customer ID]],customers!$A$1:$I$1001,9,FALSE)</f>
        <v>No</v>
      </c>
    </row>
    <row r="808" spans="1:16" x14ac:dyDescent="0.25">
      <c r="A808" s="2" t="s">
        <v>5046</v>
      </c>
      <c r="B808" s="4">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INDEX(products!$A$1:$G$49,MATCH('Order-Worksheet'!$D808,products!$A$1:$A$49,0),MATCH('Order-Worksheet'!I$1,products!$A$1:$G$1,0))</f>
        <v>Lib</v>
      </c>
      <c r="J808" t="str">
        <f>INDEX(products!$A$1:$G$49,MATCH('Order-Worksheet'!$D808,products!$A$1:$A$49,0),MATCH('Order-Worksheet'!J$1,products!$A$1:$G$1,0))</f>
        <v>D</v>
      </c>
      <c r="K808" s="5">
        <f>INDEX(products!$A$1:$G$49,MATCH('Order-Worksheet'!$D808,products!$A$1:$A$49,0),MATCH('Order-Worksheet'!K$1,products!$A$1:$G$1,0))</f>
        <v>0.2</v>
      </c>
      <c r="L808" s="7">
        <f>INDEX(products!$A$1:$G$49,MATCH('Order-Worksheet'!$D808,products!$A$1:$A$49,0),MATCH('Order-Worksheet'!L$1,products!$A$1:$G$1,0))</f>
        <v>3.8849999999999998</v>
      </c>
      <c r="M808" s="7">
        <f t="shared" si="36"/>
        <v>7.77</v>
      </c>
      <c r="N808" t="str">
        <f t="shared" si="37"/>
        <v>Liberica</v>
      </c>
      <c r="O808" t="str">
        <f t="shared" si="38"/>
        <v>Dark</v>
      </c>
      <c r="P808" t="str">
        <f>VLOOKUP(Orders_Table[[#This Row],[Customer ID]],customers!$A$1:$I$1001,9,FALSE)</f>
        <v>Yes</v>
      </c>
    </row>
    <row r="809" spans="1:16" x14ac:dyDescent="0.25">
      <c r="A809" s="2" t="s">
        <v>5050</v>
      </c>
      <c r="B809" s="4">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INDEX(products!$A$1:$G$49,MATCH('Order-Worksheet'!$D809,products!$A$1:$A$49,0),MATCH('Order-Worksheet'!I$1,products!$A$1:$G$1,0))</f>
        <v>Lib</v>
      </c>
      <c r="J809" t="str">
        <f>INDEX(products!$A$1:$G$49,MATCH('Order-Worksheet'!$D809,products!$A$1:$A$49,0),MATCH('Order-Worksheet'!J$1,products!$A$1:$G$1,0))</f>
        <v>D</v>
      </c>
      <c r="K809" s="5">
        <f>INDEX(products!$A$1:$G$49,MATCH('Order-Worksheet'!$D809,products!$A$1:$A$49,0),MATCH('Order-Worksheet'!K$1,products!$A$1:$G$1,0))</f>
        <v>0.5</v>
      </c>
      <c r="L809" s="7">
        <f>INDEX(products!$A$1:$G$49,MATCH('Order-Worksheet'!$D809,products!$A$1:$A$49,0),MATCH('Order-Worksheet'!L$1,products!$A$1:$G$1,0))</f>
        <v>7.77</v>
      </c>
      <c r="M809" s="7">
        <f t="shared" si="36"/>
        <v>23.31</v>
      </c>
      <c r="N809" t="str">
        <f t="shared" si="37"/>
        <v>Liberica</v>
      </c>
      <c r="O809" t="str">
        <f t="shared" si="38"/>
        <v>Dark</v>
      </c>
      <c r="P809" t="str">
        <f>VLOOKUP(Orders_Table[[#This Row],[Customer ID]],customers!$A$1:$I$1001,9,FALSE)</f>
        <v>No</v>
      </c>
    </row>
    <row r="810" spans="1:16" x14ac:dyDescent="0.25">
      <c r="A810" s="2" t="s">
        <v>5056</v>
      </c>
      <c r="B810" s="4">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INDEX(products!$A$1:$G$49,MATCH('Order-Worksheet'!$D810,products!$A$1:$A$49,0),MATCH('Order-Worksheet'!I$1,products!$A$1:$G$1,0))</f>
        <v>Rob</v>
      </c>
      <c r="J810" t="str">
        <f>INDEX(products!$A$1:$G$49,MATCH('Order-Worksheet'!$D810,products!$A$1:$A$49,0),MATCH('Order-Worksheet'!J$1,products!$A$1:$G$1,0))</f>
        <v>L</v>
      </c>
      <c r="K810" s="5">
        <f>INDEX(products!$A$1:$G$49,MATCH('Order-Worksheet'!$D810,products!$A$1:$A$49,0),MATCH('Order-Worksheet'!K$1,products!$A$1:$G$1,0))</f>
        <v>2.5</v>
      </c>
      <c r="L810" s="7">
        <f>INDEX(products!$A$1:$G$49,MATCH('Order-Worksheet'!$D810,products!$A$1:$A$49,0),MATCH('Order-Worksheet'!L$1,products!$A$1:$G$1,0))</f>
        <v>27.484999999999996</v>
      </c>
      <c r="M810" s="7">
        <f t="shared" si="36"/>
        <v>137.42499999999998</v>
      </c>
      <c r="N810" t="str">
        <f t="shared" si="37"/>
        <v>Robusta</v>
      </c>
      <c r="O810" t="str">
        <f t="shared" si="38"/>
        <v>Light</v>
      </c>
      <c r="P810" t="str">
        <f>VLOOKUP(Orders_Table[[#This Row],[Customer ID]],customers!$A$1:$I$1001,9,FALSE)</f>
        <v>No</v>
      </c>
    </row>
    <row r="811" spans="1:16" x14ac:dyDescent="0.25">
      <c r="A811" s="2" t="s">
        <v>5062</v>
      </c>
      <c r="B811" s="4">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INDEX(products!$A$1:$G$49,MATCH('Order-Worksheet'!$D811,products!$A$1:$A$49,0),MATCH('Order-Worksheet'!I$1,products!$A$1:$G$1,0))</f>
        <v>Rob</v>
      </c>
      <c r="J811" t="str">
        <f>INDEX(products!$A$1:$G$49,MATCH('Order-Worksheet'!$D811,products!$A$1:$A$49,0),MATCH('Order-Worksheet'!J$1,products!$A$1:$G$1,0))</f>
        <v>D</v>
      </c>
      <c r="K811" s="5">
        <f>INDEX(products!$A$1:$G$49,MATCH('Order-Worksheet'!$D811,products!$A$1:$A$49,0),MATCH('Order-Worksheet'!K$1,products!$A$1:$G$1,0))</f>
        <v>0.2</v>
      </c>
      <c r="L811" s="7">
        <f>INDEX(products!$A$1:$G$49,MATCH('Order-Worksheet'!$D811,products!$A$1:$A$49,0),MATCH('Order-Worksheet'!L$1,products!$A$1:$G$1,0))</f>
        <v>2.6849999999999996</v>
      </c>
      <c r="M811" s="7">
        <f t="shared" si="36"/>
        <v>8.0549999999999997</v>
      </c>
      <c r="N811" t="str">
        <f t="shared" si="37"/>
        <v>Robusta</v>
      </c>
      <c r="O811" t="str">
        <f t="shared" si="38"/>
        <v>Dark</v>
      </c>
      <c r="P811" t="str">
        <f>VLOOKUP(Orders_Table[[#This Row],[Customer ID]],customers!$A$1:$I$1001,9,FALSE)</f>
        <v>Yes</v>
      </c>
    </row>
    <row r="812" spans="1:16" x14ac:dyDescent="0.25">
      <c r="A812" s="2" t="s">
        <v>5067</v>
      </c>
      <c r="B812" s="4">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INDEX(products!$A$1:$G$49,MATCH('Order-Worksheet'!$D812,products!$A$1:$A$49,0),MATCH('Order-Worksheet'!I$1,products!$A$1:$G$1,0))</f>
        <v>Lib</v>
      </c>
      <c r="J812" t="str">
        <f>INDEX(products!$A$1:$G$49,MATCH('Order-Worksheet'!$D812,products!$A$1:$A$49,0),MATCH('Order-Worksheet'!J$1,products!$A$1:$G$1,0))</f>
        <v>L</v>
      </c>
      <c r="K812" s="5">
        <f>INDEX(products!$A$1:$G$49,MATCH('Order-Worksheet'!$D812,products!$A$1:$A$49,0),MATCH('Order-Worksheet'!K$1,products!$A$1:$G$1,0))</f>
        <v>0.5</v>
      </c>
      <c r="L812" s="7">
        <f>INDEX(products!$A$1:$G$49,MATCH('Order-Worksheet'!$D812,products!$A$1:$A$49,0),MATCH('Order-Worksheet'!L$1,products!$A$1:$G$1,0))</f>
        <v>9.51</v>
      </c>
      <c r="M812" s="7">
        <f t="shared" si="36"/>
        <v>28.53</v>
      </c>
      <c r="N812" t="str">
        <f t="shared" si="37"/>
        <v>Liberica</v>
      </c>
      <c r="O812" t="str">
        <f t="shared" si="38"/>
        <v>Light</v>
      </c>
      <c r="P812" t="str">
        <f>VLOOKUP(Orders_Table[[#This Row],[Customer ID]],customers!$A$1:$I$1001,9,FALSE)</f>
        <v>No</v>
      </c>
    </row>
    <row r="813" spans="1:16" x14ac:dyDescent="0.25">
      <c r="A813" s="2" t="s">
        <v>5073</v>
      </c>
      <c r="B813" s="4">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INDEX(products!$A$1:$G$49,MATCH('Order-Worksheet'!$D813,products!$A$1:$A$49,0),MATCH('Order-Worksheet'!I$1,products!$A$1:$G$1,0))</f>
        <v>Ara</v>
      </c>
      <c r="J813" t="str">
        <f>INDEX(products!$A$1:$G$49,MATCH('Order-Worksheet'!$D813,products!$A$1:$A$49,0),MATCH('Order-Worksheet'!J$1,products!$A$1:$G$1,0))</f>
        <v>M</v>
      </c>
      <c r="K813" s="5">
        <f>INDEX(products!$A$1:$G$49,MATCH('Order-Worksheet'!$D813,products!$A$1:$A$49,0),MATCH('Order-Worksheet'!K$1,products!$A$1:$G$1,0))</f>
        <v>1</v>
      </c>
      <c r="L813" s="7">
        <f>INDEX(products!$A$1:$G$49,MATCH('Order-Worksheet'!$D813,products!$A$1:$A$49,0),MATCH('Order-Worksheet'!L$1,products!$A$1:$G$1,0))</f>
        <v>11.25</v>
      </c>
      <c r="M813" s="7">
        <f t="shared" si="36"/>
        <v>67.5</v>
      </c>
      <c r="N813" t="str">
        <f t="shared" si="37"/>
        <v>Arabica</v>
      </c>
      <c r="O813" t="str">
        <f t="shared" si="38"/>
        <v>Medium</v>
      </c>
      <c r="P813" t="str">
        <f>VLOOKUP(Orders_Table[[#This Row],[Customer ID]],customers!$A$1:$I$1001,9,FALSE)</f>
        <v>Yes</v>
      </c>
    </row>
    <row r="814" spans="1:16" x14ac:dyDescent="0.25">
      <c r="A814" s="2" t="s">
        <v>5073</v>
      </c>
      <c r="B814" s="4">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INDEX(products!$A$1:$G$49,MATCH('Order-Worksheet'!$D814,products!$A$1:$A$49,0),MATCH('Order-Worksheet'!I$1,products!$A$1:$G$1,0))</f>
        <v>Lib</v>
      </c>
      <c r="J814" t="str">
        <f>INDEX(products!$A$1:$G$49,MATCH('Order-Worksheet'!$D814,products!$A$1:$A$49,0),MATCH('Order-Worksheet'!J$1,products!$A$1:$G$1,0))</f>
        <v>D</v>
      </c>
      <c r="K814" s="5">
        <f>INDEX(products!$A$1:$G$49,MATCH('Order-Worksheet'!$D814,products!$A$1:$A$49,0),MATCH('Order-Worksheet'!K$1,products!$A$1:$G$1,0))</f>
        <v>2.5</v>
      </c>
      <c r="L814" s="7">
        <f>INDEX(products!$A$1:$G$49,MATCH('Order-Worksheet'!$D814,products!$A$1:$A$49,0),MATCH('Order-Worksheet'!L$1,products!$A$1:$G$1,0))</f>
        <v>29.784999999999997</v>
      </c>
      <c r="M814" s="7">
        <f t="shared" si="36"/>
        <v>178.70999999999998</v>
      </c>
      <c r="N814" t="str">
        <f t="shared" si="37"/>
        <v>Liberica</v>
      </c>
      <c r="O814" t="str">
        <f t="shared" si="38"/>
        <v>Dark</v>
      </c>
      <c r="P814" t="str">
        <f>VLOOKUP(Orders_Table[[#This Row],[Customer ID]],customers!$A$1:$I$1001,9,FALSE)</f>
        <v>Yes</v>
      </c>
    </row>
    <row r="815" spans="1:16" x14ac:dyDescent="0.25">
      <c r="A815" s="2" t="s">
        <v>5084</v>
      </c>
      <c r="B815" s="4">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INDEX(products!$A$1:$G$49,MATCH('Order-Worksheet'!$D815,products!$A$1:$A$49,0),MATCH('Order-Worksheet'!I$1,products!$A$1:$G$1,0))</f>
        <v>Exc</v>
      </c>
      <c r="J815" t="str">
        <f>INDEX(products!$A$1:$G$49,MATCH('Order-Worksheet'!$D815,products!$A$1:$A$49,0),MATCH('Order-Worksheet'!J$1,products!$A$1:$G$1,0))</f>
        <v>M</v>
      </c>
      <c r="K815" s="5">
        <f>INDEX(products!$A$1:$G$49,MATCH('Order-Worksheet'!$D815,products!$A$1:$A$49,0),MATCH('Order-Worksheet'!K$1,products!$A$1:$G$1,0))</f>
        <v>2.5</v>
      </c>
      <c r="L815" s="7">
        <f>INDEX(products!$A$1:$G$49,MATCH('Order-Worksheet'!$D815,products!$A$1:$A$49,0),MATCH('Order-Worksheet'!L$1,products!$A$1:$G$1,0))</f>
        <v>31.624999999999996</v>
      </c>
      <c r="M815" s="7">
        <f t="shared" si="36"/>
        <v>31.624999999999996</v>
      </c>
      <c r="N815" t="str">
        <f t="shared" si="37"/>
        <v>Excelsa</v>
      </c>
      <c r="O815" t="str">
        <f t="shared" si="38"/>
        <v>Medium</v>
      </c>
      <c r="P815" t="str">
        <f>VLOOKUP(Orders_Table[[#This Row],[Customer ID]],customers!$A$1:$I$1001,9,FALSE)</f>
        <v>Yes</v>
      </c>
    </row>
    <row r="816" spans="1:16" x14ac:dyDescent="0.25">
      <c r="A816" s="2" t="s">
        <v>5090</v>
      </c>
      <c r="B816" s="4">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INDEX(products!$A$1:$G$49,MATCH('Order-Worksheet'!$D816,products!$A$1:$A$49,0),MATCH('Order-Worksheet'!I$1,products!$A$1:$G$1,0))</f>
        <v>Exc</v>
      </c>
      <c r="J816" t="str">
        <f>INDEX(products!$A$1:$G$49,MATCH('Order-Worksheet'!$D816,products!$A$1:$A$49,0),MATCH('Order-Worksheet'!J$1,products!$A$1:$G$1,0))</f>
        <v>L</v>
      </c>
      <c r="K816" s="5">
        <f>INDEX(products!$A$1:$G$49,MATCH('Order-Worksheet'!$D816,products!$A$1:$A$49,0),MATCH('Order-Worksheet'!K$1,products!$A$1:$G$1,0))</f>
        <v>0.2</v>
      </c>
      <c r="L816" s="7">
        <f>INDEX(products!$A$1:$G$49,MATCH('Order-Worksheet'!$D816,products!$A$1:$A$49,0),MATCH('Order-Worksheet'!L$1,products!$A$1:$G$1,0))</f>
        <v>4.4550000000000001</v>
      </c>
      <c r="M816" s="7">
        <f t="shared" si="36"/>
        <v>8.91</v>
      </c>
      <c r="N816" t="str">
        <f t="shared" si="37"/>
        <v>Excelsa</v>
      </c>
      <c r="O816" t="str">
        <f t="shared" si="38"/>
        <v>Light</v>
      </c>
      <c r="P816" t="str">
        <f>VLOOKUP(Orders_Table[[#This Row],[Customer ID]],customers!$A$1:$I$1001,9,FALSE)</f>
        <v>No</v>
      </c>
    </row>
    <row r="817" spans="1:16" x14ac:dyDescent="0.25">
      <c r="A817" s="2" t="s">
        <v>5096</v>
      </c>
      <c r="B817" s="4">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INDEX(products!$A$1:$G$49,MATCH('Order-Worksheet'!$D817,products!$A$1:$A$49,0),MATCH('Order-Worksheet'!I$1,products!$A$1:$G$1,0))</f>
        <v>Rob</v>
      </c>
      <c r="J817" t="str">
        <f>INDEX(products!$A$1:$G$49,MATCH('Order-Worksheet'!$D817,products!$A$1:$A$49,0),MATCH('Order-Worksheet'!J$1,products!$A$1:$G$1,0))</f>
        <v>M</v>
      </c>
      <c r="K817" s="5">
        <f>INDEX(products!$A$1:$G$49,MATCH('Order-Worksheet'!$D817,products!$A$1:$A$49,0),MATCH('Order-Worksheet'!K$1,products!$A$1:$G$1,0))</f>
        <v>0.5</v>
      </c>
      <c r="L817" s="7">
        <f>INDEX(products!$A$1:$G$49,MATCH('Order-Worksheet'!$D817,products!$A$1:$A$49,0),MATCH('Order-Worksheet'!L$1,products!$A$1:$G$1,0))</f>
        <v>5.97</v>
      </c>
      <c r="M817" s="7">
        <f t="shared" si="36"/>
        <v>35.82</v>
      </c>
      <c r="N817" t="str">
        <f t="shared" si="37"/>
        <v>Robusta</v>
      </c>
      <c r="O817" t="str">
        <f t="shared" si="38"/>
        <v>Medium</v>
      </c>
      <c r="P817" t="str">
        <f>VLOOKUP(Orders_Table[[#This Row],[Customer ID]],customers!$A$1:$I$1001,9,FALSE)</f>
        <v>No</v>
      </c>
    </row>
    <row r="818" spans="1:16" x14ac:dyDescent="0.25">
      <c r="A818" s="2" t="s">
        <v>5102</v>
      </c>
      <c r="B818" s="4">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INDEX(products!$A$1:$G$49,MATCH('Order-Worksheet'!$D818,products!$A$1:$A$49,0),MATCH('Order-Worksheet'!I$1,products!$A$1:$G$1,0))</f>
        <v>Lib</v>
      </c>
      <c r="J818" t="str">
        <f>INDEX(products!$A$1:$G$49,MATCH('Order-Worksheet'!$D818,products!$A$1:$A$49,0),MATCH('Order-Worksheet'!J$1,products!$A$1:$G$1,0))</f>
        <v>L</v>
      </c>
      <c r="K818" s="5">
        <f>INDEX(products!$A$1:$G$49,MATCH('Order-Worksheet'!$D818,products!$A$1:$A$49,0),MATCH('Order-Worksheet'!K$1,products!$A$1:$G$1,0))</f>
        <v>0.5</v>
      </c>
      <c r="L818" s="7">
        <f>INDEX(products!$A$1:$G$49,MATCH('Order-Worksheet'!$D818,products!$A$1:$A$49,0),MATCH('Order-Worksheet'!L$1,products!$A$1:$G$1,0))</f>
        <v>9.51</v>
      </c>
      <c r="M818" s="7">
        <f t="shared" si="36"/>
        <v>38.04</v>
      </c>
      <c r="N818" t="str">
        <f t="shared" si="37"/>
        <v>Liberica</v>
      </c>
      <c r="O818" t="str">
        <f t="shared" si="38"/>
        <v>Light</v>
      </c>
      <c r="P818" t="str">
        <f>VLOOKUP(Orders_Table[[#This Row],[Customer ID]],customers!$A$1:$I$1001,9,FALSE)</f>
        <v>No</v>
      </c>
    </row>
    <row r="819" spans="1:16" x14ac:dyDescent="0.25">
      <c r="A819" s="2" t="s">
        <v>5107</v>
      </c>
      <c r="B819" s="4">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INDEX(products!$A$1:$G$49,MATCH('Order-Worksheet'!$D819,products!$A$1:$A$49,0),MATCH('Order-Worksheet'!I$1,products!$A$1:$G$1,0))</f>
        <v>Lib</v>
      </c>
      <c r="J819" t="str">
        <f>INDEX(products!$A$1:$G$49,MATCH('Order-Worksheet'!$D819,products!$A$1:$A$49,0),MATCH('Order-Worksheet'!J$1,products!$A$1:$G$1,0))</f>
        <v>D</v>
      </c>
      <c r="K819" s="5">
        <f>INDEX(products!$A$1:$G$49,MATCH('Order-Worksheet'!$D819,products!$A$1:$A$49,0),MATCH('Order-Worksheet'!K$1,products!$A$1:$G$1,0))</f>
        <v>0.5</v>
      </c>
      <c r="L819" s="7">
        <f>INDEX(products!$A$1:$G$49,MATCH('Order-Worksheet'!$D819,products!$A$1:$A$49,0),MATCH('Order-Worksheet'!L$1,products!$A$1:$G$1,0))</f>
        <v>7.77</v>
      </c>
      <c r="M819" s="7">
        <f t="shared" si="36"/>
        <v>15.54</v>
      </c>
      <c r="N819" t="str">
        <f t="shared" si="37"/>
        <v>Liberica</v>
      </c>
      <c r="O819" t="str">
        <f t="shared" si="38"/>
        <v>Dark</v>
      </c>
      <c r="P819" t="str">
        <f>VLOOKUP(Orders_Table[[#This Row],[Customer ID]],customers!$A$1:$I$1001,9,FALSE)</f>
        <v>No</v>
      </c>
    </row>
    <row r="820" spans="1:16" x14ac:dyDescent="0.25">
      <c r="A820" s="2" t="s">
        <v>5112</v>
      </c>
      <c r="B820" s="4">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INDEX(products!$A$1:$G$49,MATCH('Order-Worksheet'!$D820,products!$A$1:$A$49,0),MATCH('Order-Worksheet'!I$1,products!$A$1:$G$1,0))</f>
        <v>Lib</v>
      </c>
      <c r="J820" t="str">
        <f>INDEX(products!$A$1:$G$49,MATCH('Order-Worksheet'!$D820,products!$A$1:$A$49,0),MATCH('Order-Worksheet'!J$1,products!$A$1:$G$1,0))</f>
        <v>L</v>
      </c>
      <c r="K820" s="5">
        <f>INDEX(products!$A$1:$G$49,MATCH('Order-Worksheet'!$D820,products!$A$1:$A$49,0),MATCH('Order-Worksheet'!K$1,products!$A$1:$G$1,0))</f>
        <v>1</v>
      </c>
      <c r="L820" s="7">
        <f>INDEX(products!$A$1:$G$49,MATCH('Order-Worksheet'!$D820,products!$A$1:$A$49,0),MATCH('Order-Worksheet'!L$1,products!$A$1:$G$1,0))</f>
        <v>15.85</v>
      </c>
      <c r="M820" s="7">
        <f t="shared" si="36"/>
        <v>79.25</v>
      </c>
      <c r="N820" t="str">
        <f t="shared" si="37"/>
        <v>Liberica</v>
      </c>
      <c r="O820" t="str">
        <f t="shared" si="38"/>
        <v>Light</v>
      </c>
      <c r="P820" t="str">
        <f>VLOOKUP(Orders_Table[[#This Row],[Customer ID]],customers!$A$1:$I$1001,9,FALSE)</f>
        <v>No</v>
      </c>
    </row>
    <row r="821" spans="1:16" x14ac:dyDescent="0.25">
      <c r="A821" s="2" t="s">
        <v>5117</v>
      </c>
      <c r="B821" s="4">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INDEX(products!$A$1:$G$49,MATCH('Order-Worksheet'!$D821,products!$A$1:$A$49,0),MATCH('Order-Worksheet'!I$1,products!$A$1:$G$1,0))</f>
        <v>Lib</v>
      </c>
      <c r="J821" t="str">
        <f>INDEX(products!$A$1:$G$49,MATCH('Order-Worksheet'!$D821,products!$A$1:$A$49,0),MATCH('Order-Worksheet'!J$1,products!$A$1:$G$1,0))</f>
        <v>L</v>
      </c>
      <c r="K821" s="5">
        <f>INDEX(products!$A$1:$G$49,MATCH('Order-Worksheet'!$D821,products!$A$1:$A$49,0),MATCH('Order-Worksheet'!K$1,products!$A$1:$G$1,0))</f>
        <v>0.2</v>
      </c>
      <c r="L821" s="7">
        <f>INDEX(products!$A$1:$G$49,MATCH('Order-Worksheet'!$D821,products!$A$1:$A$49,0),MATCH('Order-Worksheet'!L$1,products!$A$1:$G$1,0))</f>
        <v>4.7549999999999999</v>
      </c>
      <c r="M821" s="7">
        <f t="shared" si="36"/>
        <v>4.7549999999999999</v>
      </c>
      <c r="N821" t="str">
        <f t="shared" si="37"/>
        <v>Liberica</v>
      </c>
      <c r="O821" t="str">
        <f t="shared" si="38"/>
        <v>Light</v>
      </c>
      <c r="P821" t="str">
        <f>VLOOKUP(Orders_Table[[#This Row],[Customer ID]],customers!$A$1:$I$1001,9,FALSE)</f>
        <v>Yes</v>
      </c>
    </row>
    <row r="822" spans="1:16" x14ac:dyDescent="0.25">
      <c r="A822" s="2" t="s">
        <v>5123</v>
      </c>
      <c r="B822" s="4">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INDEX(products!$A$1:$G$49,MATCH('Order-Worksheet'!$D822,products!$A$1:$A$49,0),MATCH('Order-Worksheet'!I$1,products!$A$1:$G$1,0))</f>
        <v>Exc</v>
      </c>
      <c r="J822" t="str">
        <f>INDEX(products!$A$1:$G$49,MATCH('Order-Worksheet'!$D822,products!$A$1:$A$49,0),MATCH('Order-Worksheet'!J$1,products!$A$1:$G$1,0))</f>
        <v>M</v>
      </c>
      <c r="K822" s="5">
        <f>INDEX(products!$A$1:$G$49,MATCH('Order-Worksheet'!$D822,products!$A$1:$A$49,0),MATCH('Order-Worksheet'!K$1,products!$A$1:$G$1,0))</f>
        <v>1</v>
      </c>
      <c r="L822" s="7">
        <f>INDEX(products!$A$1:$G$49,MATCH('Order-Worksheet'!$D822,products!$A$1:$A$49,0),MATCH('Order-Worksheet'!L$1,products!$A$1:$G$1,0))</f>
        <v>13.75</v>
      </c>
      <c r="M822" s="7">
        <f t="shared" si="36"/>
        <v>55</v>
      </c>
      <c r="N822" t="str">
        <f t="shared" si="37"/>
        <v>Excelsa</v>
      </c>
      <c r="O822" t="str">
        <f t="shared" si="38"/>
        <v>Medium</v>
      </c>
      <c r="P822" t="str">
        <f>VLOOKUP(Orders_Table[[#This Row],[Customer ID]],customers!$A$1:$I$1001,9,FALSE)</f>
        <v>Yes</v>
      </c>
    </row>
    <row r="823" spans="1:16" x14ac:dyDescent="0.25">
      <c r="A823" s="2" t="s">
        <v>5129</v>
      </c>
      <c r="B823" s="4">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INDEX(products!$A$1:$G$49,MATCH('Order-Worksheet'!$D823,products!$A$1:$A$49,0),MATCH('Order-Worksheet'!I$1,products!$A$1:$G$1,0))</f>
        <v>Rob</v>
      </c>
      <c r="J823" t="str">
        <f>INDEX(products!$A$1:$G$49,MATCH('Order-Worksheet'!$D823,products!$A$1:$A$49,0),MATCH('Order-Worksheet'!J$1,products!$A$1:$G$1,0))</f>
        <v>D</v>
      </c>
      <c r="K823" s="5">
        <f>INDEX(products!$A$1:$G$49,MATCH('Order-Worksheet'!$D823,products!$A$1:$A$49,0),MATCH('Order-Worksheet'!K$1,products!$A$1:$G$1,0))</f>
        <v>0.5</v>
      </c>
      <c r="L823" s="7">
        <f>INDEX(products!$A$1:$G$49,MATCH('Order-Worksheet'!$D823,products!$A$1:$A$49,0),MATCH('Order-Worksheet'!L$1,products!$A$1:$G$1,0))</f>
        <v>5.3699999999999992</v>
      </c>
      <c r="M823" s="7">
        <f t="shared" si="36"/>
        <v>26.849999999999994</v>
      </c>
      <c r="N823" t="str">
        <f t="shared" si="37"/>
        <v>Robusta</v>
      </c>
      <c r="O823" t="str">
        <f t="shared" si="38"/>
        <v>Dark</v>
      </c>
      <c r="P823" t="str">
        <f>VLOOKUP(Orders_Table[[#This Row],[Customer ID]],customers!$A$1:$I$1001,9,FALSE)</f>
        <v>No</v>
      </c>
    </row>
    <row r="824" spans="1:16" x14ac:dyDescent="0.25">
      <c r="A824" s="2" t="s">
        <v>5135</v>
      </c>
      <c r="B824" s="4">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INDEX(products!$A$1:$G$49,MATCH('Order-Worksheet'!$D824,products!$A$1:$A$49,0),MATCH('Order-Worksheet'!I$1,products!$A$1:$G$1,0))</f>
        <v>Exc</v>
      </c>
      <c r="J824" t="str">
        <f>INDEX(products!$A$1:$G$49,MATCH('Order-Worksheet'!$D824,products!$A$1:$A$49,0),MATCH('Order-Worksheet'!J$1,products!$A$1:$G$1,0))</f>
        <v>L</v>
      </c>
      <c r="K824" s="5">
        <f>INDEX(products!$A$1:$G$49,MATCH('Order-Worksheet'!$D824,products!$A$1:$A$49,0),MATCH('Order-Worksheet'!K$1,products!$A$1:$G$1,0))</f>
        <v>2.5</v>
      </c>
      <c r="L824" s="7">
        <f>INDEX(products!$A$1:$G$49,MATCH('Order-Worksheet'!$D824,products!$A$1:$A$49,0),MATCH('Order-Worksheet'!L$1,products!$A$1:$G$1,0))</f>
        <v>34.154999999999994</v>
      </c>
      <c r="M824" s="7">
        <f t="shared" si="36"/>
        <v>136.61999999999998</v>
      </c>
      <c r="N824" t="str">
        <f t="shared" si="37"/>
        <v>Excelsa</v>
      </c>
      <c r="O824" t="str">
        <f t="shared" si="38"/>
        <v>Light</v>
      </c>
      <c r="P824" t="str">
        <f>VLOOKUP(Orders_Table[[#This Row],[Customer ID]],customers!$A$1:$I$1001,9,FALSE)</f>
        <v>No</v>
      </c>
    </row>
    <row r="825" spans="1:16" x14ac:dyDescent="0.25">
      <c r="A825" s="2" t="s">
        <v>5141</v>
      </c>
      <c r="B825" s="4">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INDEX(products!$A$1:$G$49,MATCH('Order-Worksheet'!$D825,products!$A$1:$A$49,0),MATCH('Order-Worksheet'!I$1,products!$A$1:$G$1,0))</f>
        <v>Lib</v>
      </c>
      <c r="J825" t="str">
        <f>INDEX(products!$A$1:$G$49,MATCH('Order-Worksheet'!$D825,products!$A$1:$A$49,0),MATCH('Order-Worksheet'!J$1,products!$A$1:$G$1,0))</f>
        <v>L</v>
      </c>
      <c r="K825" s="5">
        <f>INDEX(products!$A$1:$G$49,MATCH('Order-Worksheet'!$D825,products!$A$1:$A$49,0),MATCH('Order-Worksheet'!K$1,products!$A$1:$G$1,0))</f>
        <v>1</v>
      </c>
      <c r="L825" s="7">
        <f>INDEX(products!$A$1:$G$49,MATCH('Order-Worksheet'!$D825,products!$A$1:$A$49,0),MATCH('Order-Worksheet'!L$1,products!$A$1:$G$1,0))</f>
        <v>15.85</v>
      </c>
      <c r="M825" s="7">
        <f t="shared" si="36"/>
        <v>47.55</v>
      </c>
      <c r="N825" t="str">
        <f t="shared" si="37"/>
        <v>Liberica</v>
      </c>
      <c r="O825" t="str">
        <f t="shared" si="38"/>
        <v>Light</v>
      </c>
      <c r="P825" t="str">
        <f>VLOOKUP(Orders_Table[[#This Row],[Customer ID]],customers!$A$1:$I$1001,9,FALSE)</f>
        <v>Yes</v>
      </c>
    </row>
    <row r="826" spans="1:16" x14ac:dyDescent="0.25">
      <c r="A826" s="2" t="s">
        <v>5147</v>
      </c>
      <c r="B826" s="4">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INDEX(products!$A$1:$G$49,MATCH('Order-Worksheet'!$D826,products!$A$1:$A$49,0),MATCH('Order-Worksheet'!I$1,products!$A$1:$G$1,0))</f>
        <v>Ara</v>
      </c>
      <c r="J826" t="str">
        <f>INDEX(products!$A$1:$G$49,MATCH('Order-Worksheet'!$D826,products!$A$1:$A$49,0),MATCH('Order-Worksheet'!J$1,products!$A$1:$G$1,0))</f>
        <v>M</v>
      </c>
      <c r="K826" s="5">
        <f>INDEX(products!$A$1:$G$49,MATCH('Order-Worksheet'!$D826,products!$A$1:$A$49,0),MATCH('Order-Worksheet'!K$1,products!$A$1:$G$1,0))</f>
        <v>0.2</v>
      </c>
      <c r="L826" s="7">
        <f>INDEX(products!$A$1:$G$49,MATCH('Order-Worksheet'!$D826,products!$A$1:$A$49,0),MATCH('Order-Worksheet'!L$1,products!$A$1:$G$1,0))</f>
        <v>3.375</v>
      </c>
      <c r="M826" s="7">
        <f t="shared" si="36"/>
        <v>16.875</v>
      </c>
      <c r="N826" t="str">
        <f t="shared" si="37"/>
        <v>Arabica</v>
      </c>
      <c r="O826" t="str">
        <f t="shared" si="38"/>
        <v>Medium</v>
      </c>
      <c r="P826" t="str">
        <f>VLOOKUP(Orders_Table[[#This Row],[Customer ID]],customers!$A$1:$I$1001,9,FALSE)</f>
        <v>Yes</v>
      </c>
    </row>
    <row r="827" spans="1:16" x14ac:dyDescent="0.25">
      <c r="A827" s="2" t="s">
        <v>5152</v>
      </c>
      <c r="B827" s="4">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INDEX(products!$A$1:$G$49,MATCH('Order-Worksheet'!$D827,products!$A$1:$A$49,0),MATCH('Order-Worksheet'!I$1,products!$A$1:$G$1,0))</f>
        <v>Ara</v>
      </c>
      <c r="J827" t="str">
        <f>INDEX(products!$A$1:$G$49,MATCH('Order-Worksheet'!$D827,products!$A$1:$A$49,0),MATCH('Order-Worksheet'!J$1,products!$A$1:$G$1,0))</f>
        <v>D</v>
      </c>
      <c r="K827" s="5">
        <f>INDEX(products!$A$1:$G$49,MATCH('Order-Worksheet'!$D827,products!$A$1:$A$49,0),MATCH('Order-Worksheet'!K$1,products!$A$1:$G$1,0))</f>
        <v>1</v>
      </c>
      <c r="L827" s="7">
        <f>INDEX(products!$A$1:$G$49,MATCH('Order-Worksheet'!$D827,products!$A$1:$A$49,0),MATCH('Order-Worksheet'!L$1,products!$A$1:$G$1,0))</f>
        <v>9.9499999999999993</v>
      </c>
      <c r="M827" s="7">
        <f t="shared" si="36"/>
        <v>29.849999999999998</v>
      </c>
      <c r="N827" t="str">
        <f t="shared" si="37"/>
        <v>Arabica</v>
      </c>
      <c r="O827" t="str">
        <f t="shared" si="38"/>
        <v>Dark</v>
      </c>
      <c r="P827" t="str">
        <f>VLOOKUP(Orders_Table[[#This Row],[Customer ID]],customers!$A$1:$I$1001,9,FALSE)</f>
        <v>Yes</v>
      </c>
    </row>
    <row r="828" spans="1:16" x14ac:dyDescent="0.25">
      <c r="A828" s="2" t="s">
        <v>5158</v>
      </c>
      <c r="B828" s="4">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INDEX(products!$A$1:$G$49,MATCH('Order-Worksheet'!$D828,products!$A$1:$A$49,0),MATCH('Order-Worksheet'!I$1,products!$A$1:$G$1,0))</f>
        <v>Exc</v>
      </c>
      <c r="J828" t="str">
        <f>INDEX(products!$A$1:$G$49,MATCH('Order-Worksheet'!$D828,products!$A$1:$A$49,0),MATCH('Order-Worksheet'!J$1,products!$A$1:$G$1,0))</f>
        <v>M</v>
      </c>
      <c r="K828" s="5">
        <f>INDEX(products!$A$1:$G$49,MATCH('Order-Worksheet'!$D828,products!$A$1:$A$49,0),MATCH('Order-Worksheet'!K$1,products!$A$1:$G$1,0))</f>
        <v>0.5</v>
      </c>
      <c r="L828" s="7">
        <f>INDEX(products!$A$1:$G$49,MATCH('Order-Worksheet'!$D828,products!$A$1:$A$49,0),MATCH('Order-Worksheet'!L$1,products!$A$1:$G$1,0))</f>
        <v>8.25</v>
      </c>
      <c r="M828" s="7">
        <f t="shared" si="36"/>
        <v>41.25</v>
      </c>
      <c r="N828" t="str">
        <f t="shared" si="37"/>
        <v>Excelsa</v>
      </c>
      <c r="O828" t="str">
        <f t="shared" si="38"/>
        <v>Medium</v>
      </c>
      <c r="P828" t="str">
        <f>VLOOKUP(Orders_Table[[#This Row],[Customer ID]],customers!$A$1:$I$1001,9,FALSE)</f>
        <v>Yes</v>
      </c>
    </row>
    <row r="829" spans="1:16" x14ac:dyDescent="0.25">
      <c r="A829" s="2" t="s">
        <v>5164</v>
      </c>
      <c r="B829" s="4">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INDEX(products!$A$1:$G$49,MATCH('Order-Worksheet'!$D829,products!$A$1:$A$49,0),MATCH('Order-Worksheet'!I$1,products!$A$1:$G$1,0))</f>
        <v>Exc</v>
      </c>
      <c r="J829" t="str">
        <f>INDEX(products!$A$1:$G$49,MATCH('Order-Worksheet'!$D829,products!$A$1:$A$49,0),MATCH('Order-Worksheet'!J$1,products!$A$1:$G$1,0))</f>
        <v>M</v>
      </c>
      <c r="K829" s="5">
        <f>INDEX(products!$A$1:$G$49,MATCH('Order-Worksheet'!$D829,products!$A$1:$A$49,0),MATCH('Order-Worksheet'!K$1,products!$A$1:$G$1,0))</f>
        <v>0.2</v>
      </c>
      <c r="L829" s="7">
        <f>INDEX(products!$A$1:$G$49,MATCH('Order-Worksheet'!$D829,products!$A$1:$A$49,0),MATCH('Order-Worksheet'!L$1,products!$A$1:$G$1,0))</f>
        <v>4.125</v>
      </c>
      <c r="M829" s="7">
        <f t="shared" si="36"/>
        <v>20.625</v>
      </c>
      <c r="N829" t="str">
        <f t="shared" si="37"/>
        <v>Excelsa</v>
      </c>
      <c r="O829" t="str">
        <f t="shared" si="38"/>
        <v>Medium</v>
      </c>
      <c r="P829" t="str">
        <f>VLOOKUP(Orders_Table[[#This Row],[Customer ID]],customers!$A$1:$I$1001,9,FALSE)</f>
        <v>No</v>
      </c>
    </row>
    <row r="830" spans="1:16" x14ac:dyDescent="0.25">
      <c r="A830" s="2" t="s">
        <v>5170</v>
      </c>
      <c r="B830" s="4">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INDEX(products!$A$1:$G$49,MATCH('Order-Worksheet'!$D830,products!$A$1:$A$49,0),MATCH('Order-Worksheet'!I$1,products!$A$1:$G$1,0))</f>
        <v>Ara</v>
      </c>
      <c r="J830" t="str">
        <f>INDEX(products!$A$1:$G$49,MATCH('Order-Worksheet'!$D830,products!$A$1:$A$49,0),MATCH('Order-Worksheet'!J$1,products!$A$1:$G$1,0))</f>
        <v>D</v>
      </c>
      <c r="K830" s="5">
        <f>INDEX(products!$A$1:$G$49,MATCH('Order-Worksheet'!$D830,products!$A$1:$A$49,0),MATCH('Order-Worksheet'!K$1,products!$A$1:$G$1,0))</f>
        <v>2.5</v>
      </c>
      <c r="L830" s="7">
        <f>INDEX(products!$A$1:$G$49,MATCH('Order-Worksheet'!$D830,products!$A$1:$A$49,0),MATCH('Order-Worksheet'!L$1,products!$A$1:$G$1,0))</f>
        <v>22.884999999999998</v>
      </c>
      <c r="M830" s="7">
        <f t="shared" si="36"/>
        <v>137.31</v>
      </c>
      <c r="N830" t="str">
        <f t="shared" si="37"/>
        <v>Arabica</v>
      </c>
      <c r="O830" t="str">
        <f t="shared" si="38"/>
        <v>Dark</v>
      </c>
      <c r="P830" t="str">
        <f>VLOOKUP(Orders_Table[[#This Row],[Customer ID]],customers!$A$1:$I$1001,9,FALSE)</f>
        <v>Yes</v>
      </c>
    </row>
    <row r="831" spans="1:16" x14ac:dyDescent="0.25">
      <c r="A831" s="2" t="s">
        <v>5176</v>
      </c>
      <c r="B831" s="4">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INDEX(products!$A$1:$G$49,MATCH('Order-Worksheet'!$D831,products!$A$1:$A$49,0),MATCH('Order-Worksheet'!I$1,products!$A$1:$G$1,0))</f>
        <v>Ara</v>
      </c>
      <c r="J831" t="str">
        <f>INDEX(products!$A$1:$G$49,MATCH('Order-Worksheet'!$D831,products!$A$1:$A$49,0),MATCH('Order-Worksheet'!J$1,products!$A$1:$G$1,0))</f>
        <v>D</v>
      </c>
      <c r="K831" s="5">
        <f>INDEX(products!$A$1:$G$49,MATCH('Order-Worksheet'!$D831,products!$A$1:$A$49,0),MATCH('Order-Worksheet'!K$1,products!$A$1:$G$1,0))</f>
        <v>0.2</v>
      </c>
      <c r="L831" s="7">
        <f>INDEX(products!$A$1:$G$49,MATCH('Order-Worksheet'!$D831,products!$A$1:$A$49,0),MATCH('Order-Worksheet'!L$1,products!$A$1:$G$1,0))</f>
        <v>2.9849999999999999</v>
      </c>
      <c r="M831" s="7">
        <f t="shared" si="36"/>
        <v>2.9849999999999999</v>
      </c>
      <c r="N831" t="str">
        <f t="shared" si="37"/>
        <v>Arabica</v>
      </c>
      <c r="O831" t="str">
        <f t="shared" si="38"/>
        <v>Dark</v>
      </c>
      <c r="P831" t="str">
        <f>VLOOKUP(Orders_Table[[#This Row],[Customer ID]],customers!$A$1:$I$1001,9,FALSE)</f>
        <v>No</v>
      </c>
    </row>
    <row r="832" spans="1:16" x14ac:dyDescent="0.25">
      <c r="A832" s="2" t="s">
        <v>5182</v>
      </c>
      <c r="B832" s="4">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INDEX(products!$A$1:$G$49,MATCH('Order-Worksheet'!$D832,products!$A$1:$A$49,0),MATCH('Order-Worksheet'!I$1,products!$A$1:$G$1,0))</f>
        <v>Exc</v>
      </c>
      <c r="J832" t="str">
        <f>INDEX(products!$A$1:$G$49,MATCH('Order-Worksheet'!$D832,products!$A$1:$A$49,0),MATCH('Order-Worksheet'!J$1,products!$A$1:$G$1,0))</f>
        <v>M</v>
      </c>
      <c r="K832" s="5">
        <f>INDEX(products!$A$1:$G$49,MATCH('Order-Worksheet'!$D832,products!$A$1:$A$49,0),MATCH('Order-Worksheet'!K$1,products!$A$1:$G$1,0))</f>
        <v>1</v>
      </c>
      <c r="L832" s="7">
        <f>INDEX(products!$A$1:$G$49,MATCH('Order-Worksheet'!$D832,products!$A$1:$A$49,0),MATCH('Order-Worksheet'!L$1,products!$A$1:$G$1,0))</f>
        <v>13.75</v>
      </c>
      <c r="M832" s="7">
        <f t="shared" si="36"/>
        <v>27.5</v>
      </c>
      <c r="N832" t="str">
        <f t="shared" si="37"/>
        <v>Excelsa</v>
      </c>
      <c r="O832" t="str">
        <f t="shared" si="38"/>
        <v>Medium</v>
      </c>
      <c r="P832" t="str">
        <f>VLOOKUP(Orders_Table[[#This Row],[Customer ID]],customers!$A$1:$I$1001,9,FALSE)</f>
        <v>No</v>
      </c>
    </row>
    <row r="833" spans="1:16" x14ac:dyDescent="0.25">
      <c r="A833" s="2" t="s">
        <v>5182</v>
      </c>
      <c r="B833" s="4">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INDEX(products!$A$1:$G$49,MATCH('Order-Worksheet'!$D833,products!$A$1:$A$49,0),MATCH('Order-Worksheet'!I$1,products!$A$1:$G$1,0))</f>
        <v>Ara</v>
      </c>
      <c r="J833" t="str">
        <f>INDEX(products!$A$1:$G$49,MATCH('Order-Worksheet'!$D833,products!$A$1:$A$49,0),MATCH('Order-Worksheet'!J$1,products!$A$1:$G$1,0))</f>
        <v>D</v>
      </c>
      <c r="K833" s="5">
        <f>INDEX(products!$A$1:$G$49,MATCH('Order-Worksheet'!$D833,products!$A$1:$A$49,0),MATCH('Order-Worksheet'!K$1,products!$A$1:$G$1,0))</f>
        <v>0.2</v>
      </c>
      <c r="L833" s="7">
        <f>INDEX(products!$A$1:$G$49,MATCH('Order-Worksheet'!$D833,products!$A$1:$A$49,0),MATCH('Order-Worksheet'!L$1,products!$A$1:$G$1,0))</f>
        <v>2.9849999999999999</v>
      </c>
      <c r="M833" s="7">
        <f t="shared" si="36"/>
        <v>5.97</v>
      </c>
      <c r="N833" t="str">
        <f t="shared" si="37"/>
        <v>Arabica</v>
      </c>
      <c r="O833" t="str">
        <f t="shared" si="38"/>
        <v>Dark</v>
      </c>
      <c r="P833" t="str">
        <f>VLOOKUP(Orders_Table[[#This Row],[Customer ID]],customers!$A$1:$I$1001,9,FALSE)</f>
        <v>No</v>
      </c>
    </row>
    <row r="834" spans="1:16" x14ac:dyDescent="0.25">
      <c r="A834" s="2" t="s">
        <v>5193</v>
      </c>
      <c r="B834" s="4">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INDEX(products!$A$1:$G$49,MATCH('Order-Worksheet'!$D834,products!$A$1:$A$49,0),MATCH('Order-Worksheet'!I$1,products!$A$1:$G$1,0))</f>
        <v>Rob</v>
      </c>
      <c r="J834" t="str">
        <f>INDEX(products!$A$1:$G$49,MATCH('Order-Worksheet'!$D834,products!$A$1:$A$49,0),MATCH('Order-Worksheet'!J$1,products!$A$1:$G$1,0))</f>
        <v>M</v>
      </c>
      <c r="K834" s="5">
        <f>INDEX(products!$A$1:$G$49,MATCH('Order-Worksheet'!$D834,products!$A$1:$A$49,0),MATCH('Order-Worksheet'!K$1,products!$A$1:$G$1,0))</f>
        <v>1</v>
      </c>
      <c r="L834" s="7">
        <f>INDEX(products!$A$1:$G$49,MATCH('Order-Worksheet'!$D834,products!$A$1:$A$49,0),MATCH('Order-Worksheet'!L$1,products!$A$1:$G$1,0))</f>
        <v>9.9499999999999993</v>
      </c>
      <c r="M834" s="7">
        <f t="shared" si="36"/>
        <v>59.699999999999996</v>
      </c>
      <c r="N834" t="str">
        <f t="shared" si="37"/>
        <v>Robusta</v>
      </c>
      <c r="O834" t="str">
        <f t="shared" si="38"/>
        <v>Medium</v>
      </c>
      <c r="P834" t="str">
        <f>VLOOKUP(Orders_Table[[#This Row],[Customer ID]],customers!$A$1:$I$1001,9,FALSE)</f>
        <v>No</v>
      </c>
    </row>
    <row r="835" spans="1:16" x14ac:dyDescent="0.25">
      <c r="A835" s="2" t="s">
        <v>5199</v>
      </c>
      <c r="B835" s="4">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INDEX(products!$A$1:$G$49,MATCH('Order-Worksheet'!$D835,products!$A$1:$A$49,0),MATCH('Order-Worksheet'!I$1,products!$A$1:$G$1,0))</f>
        <v>Rob</v>
      </c>
      <c r="J835" t="str">
        <f>INDEX(products!$A$1:$G$49,MATCH('Order-Worksheet'!$D835,products!$A$1:$A$49,0),MATCH('Order-Worksheet'!J$1,products!$A$1:$G$1,0))</f>
        <v>D</v>
      </c>
      <c r="K835" s="5">
        <f>INDEX(products!$A$1:$G$49,MATCH('Order-Worksheet'!$D835,products!$A$1:$A$49,0),MATCH('Order-Worksheet'!K$1,products!$A$1:$G$1,0))</f>
        <v>2.5</v>
      </c>
      <c r="L835" s="7">
        <f>INDEX(products!$A$1:$G$49,MATCH('Order-Worksheet'!$D835,products!$A$1:$A$49,0),MATCH('Order-Worksheet'!L$1,products!$A$1:$G$1,0))</f>
        <v>20.584999999999997</v>
      </c>
      <c r="M835" s="7">
        <f t="shared" ref="M835:M898" si="39">L835*E835</f>
        <v>82.339999999999989</v>
      </c>
      <c r="N835" t="str">
        <f t="shared" ref="N835:N898" si="40">IF(I835="Rob", "Robusta", IF(I835="Exc", "Excelsa", IF(I835="Ara", "Arabica",IF(I835="Lib", "Liberica"))))</f>
        <v>Robusta</v>
      </c>
      <c r="O835" t="str">
        <f t="shared" ref="O835:O898" si="41">IF(J835="M","Medium",IF(J835="D","Dark",IF(J835="L", "Light","")))</f>
        <v>Dark</v>
      </c>
      <c r="P835" t="str">
        <f>VLOOKUP(Orders_Table[[#This Row],[Customer ID]],customers!$A$1:$I$1001,9,FALSE)</f>
        <v>Yes</v>
      </c>
    </row>
    <row r="836" spans="1:16" x14ac:dyDescent="0.25">
      <c r="A836" s="2" t="s">
        <v>5205</v>
      </c>
      <c r="B836" s="4">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INDEX(products!$A$1:$G$49,MATCH('Order-Worksheet'!$D836,products!$A$1:$A$49,0),MATCH('Order-Worksheet'!I$1,products!$A$1:$G$1,0))</f>
        <v>Ara</v>
      </c>
      <c r="J836" t="str">
        <f>INDEX(products!$A$1:$G$49,MATCH('Order-Worksheet'!$D836,products!$A$1:$A$49,0),MATCH('Order-Worksheet'!J$1,products!$A$1:$G$1,0))</f>
        <v>D</v>
      </c>
      <c r="K836" s="5">
        <f>INDEX(products!$A$1:$G$49,MATCH('Order-Worksheet'!$D836,products!$A$1:$A$49,0),MATCH('Order-Worksheet'!K$1,products!$A$1:$G$1,0))</f>
        <v>2.5</v>
      </c>
      <c r="L836" s="7">
        <f>INDEX(products!$A$1:$G$49,MATCH('Order-Worksheet'!$D836,products!$A$1:$A$49,0),MATCH('Order-Worksheet'!L$1,products!$A$1:$G$1,0))</f>
        <v>22.884999999999998</v>
      </c>
      <c r="M836" s="7">
        <f t="shared" si="39"/>
        <v>22.884999999999998</v>
      </c>
      <c r="N836" t="str">
        <f t="shared" si="40"/>
        <v>Arabica</v>
      </c>
      <c r="O836" t="str">
        <f t="shared" si="41"/>
        <v>Dark</v>
      </c>
      <c r="P836" t="str">
        <f>VLOOKUP(Orders_Table[[#This Row],[Customer ID]],customers!$A$1:$I$1001,9,FALSE)</f>
        <v>No</v>
      </c>
    </row>
    <row r="837" spans="1:16" x14ac:dyDescent="0.25">
      <c r="A837" s="2" t="s">
        <v>5211</v>
      </c>
      <c r="B837" s="4">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INDEX(products!$A$1:$G$49,MATCH('Order-Worksheet'!$D837,products!$A$1:$A$49,0),MATCH('Order-Worksheet'!I$1,products!$A$1:$G$1,0))</f>
        <v>Exc</v>
      </c>
      <c r="J837" t="str">
        <f>INDEX(products!$A$1:$G$49,MATCH('Order-Worksheet'!$D837,products!$A$1:$A$49,0),MATCH('Order-Worksheet'!J$1,products!$A$1:$G$1,0))</f>
        <v>L</v>
      </c>
      <c r="K837" s="5">
        <f>INDEX(products!$A$1:$G$49,MATCH('Order-Worksheet'!$D837,products!$A$1:$A$49,0),MATCH('Order-Worksheet'!K$1,products!$A$1:$G$1,0))</f>
        <v>0.5</v>
      </c>
      <c r="L837" s="7">
        <f>INDEX(products!$A$1:$G$49,MATCH('Order-Worksheet'!$D837,products!$A$1:$A$49,0),MATCH('Order-Worksheet'!L$1,products!$A$1:$G$1,0))</f>
        <v>8.91</v>
      </c>
      <c r="M837" s="7">
        <f t="shared" si="39"/>
        <v>8.91</v>
      </c>
      <c r="N837" t="str">
        <f t="shared" si="40"/>
        <v>Excelsa</v>
      </c>
      <c r="O837" t="str">
        <f t="shared" si="41"/>
        <v>Light</v>
      </c>
      <c r="P837" t="str">
        <f>VLOOKUP(Orders_Table[[#This Row],[Customer ID]],customers!$A$1:$I$1001,9,FALSE)</f>
        <v>Yes</v>
      </c>
    </row>
    <row r="838" spans="1:16" x14ac:dyDescent="0.25">
      <c r="A838" s="2" t="s">
        <v>5216</v>
      </c>
      <c r="B838" s="4">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INDEX(products!$A$1:$G$49,MATCH('Order-Worksheet'!$D838,products!$A$1:$A$49,0),MATCH('Order-Worksheet'!I$1,products!$A$1:$G$1,0))</f>
        <v>Ara</v>
      </c>
      <c r="J838" t="str">
        <f>INDEX(products!$A$1:$G$49,MATCH('Order-Worksheet'!$D838,products!$A$1:$A$49,0),MATCH('Order-Worksheet'!J$1,products!$A$1:$G$1,0))</f>
        <v>D</v>
      </c>
      <c r="K838" s="5">
        <f>INDEX(products!$A$1:$G$49,MATCH('Order-Worksheet'!$D838,products!$A$1:$A$49,0),MATCH('Order-Worksheet'!K$1,products!$A$1:$G$1,0))</f>
        <v>0.2</v>
      </c>
      <c r="L838" s="7">
        <f>INDEX(products!$A$1:$G$49,MATCH('Order-Worksheet'!$D838,products!$A$1:$A$49,0),MATCH('Order-Worksheet'!L$1,products!$A$1:$G$1,0))</f>
        <v>2.9849999999999999</v>
      </c>
      <c r="M838" s="7">
        <f t="shared" si="39"/>
        <v>11.94</v>
      </c>
      <c r="N838" t="str">
        <f t="shared" si="40"/>
        <v>Arabica</v>
      </c>
      <c r="O838" t="str">
        <f t="shared" si="41"/>
        <v>Dark</v>
      </c>
      <c r="P838" t="str">
        <f>VLOOKUP(Orders_Table[[#This Row],[Customer ID]],customers!$A$1:$I$1001,9,FALSE)</f>
        <v>No</v>
      </c>
    </row>
    <row r="839" spans="1:16" x14ac:dyDescent="0.25">
      <c r="A839" s="2" t="s">
        <v>5222</v>
      </c>
      <c r="B839" s="4">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INDEX(products!$A$1:$G$49,MATCH('Order-Worksheet'!$D839,products!$A$1:$A$49,0),MATCH('Order-Worksheet'!I$1,products!$A$1:$G$1,0))</f>
        <v>Lib</v>
      </c>
      <c r="J839" t="str">
        <f>INDEX(products!$A$1:$G$49,MATCH('Order-Worksheet'!$D839,products!$A$1:$A$49,0),MATCH('Order-Worksheet'!J$1,products!$A$1:$G$1,0))</f>
        <v>M</v>
      </c>
      <c r="K839" s="5">
        <f>INDEX(products!$A$1:$G$49,MATCH('Order-Worksheet'!$D839,products!$A$1:$A$49,0),MATCH('Order-Worksheet'!K$1,products!$A$1:$G$1,0))</f>
        <v>2.5</v>
      </c>
      <c r="L839" s="7">
        <f>INDEX(products!$A$1:$G$49,MATCH('Order-Worksheet'!$D839,products!$A$1:$A$49,0),MATCH('Order-Worksheet'!L$1,products!$A$1:$G$1,0))</f>
        <v>33.464999999999996</v>
      </c>
      <c r="M839" s="7">
        <f t="shared" si="39"/>
        <v>100.39499999999998</v>
      </c>
      <c r="N839" t="str">
        <f t="shared" si="40"/>
        <v>Liberica</v>
      </c>
      <c r="O839" t="str">
        <f t="shared" si="41"/>
        <v>Medium</v>
      </c>
      <c r="P839" t="str">
        <f>VLOOKUP(Orders_Table[[#This Row],[Customer ID]],customers!$A$1:$I$1001,9,FALSE)</f>
        <v>No</v>
      </c>
    </row>
    <row r="840" spans="1:16" x14ac:dyDescent="0.25">
      <c r="A840" s="2" t="s">
        <v>5228</v>
      </c>
      <c r="B840" s="4">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INDEX(products!$A$1:$G$49,MATCH('Order-Worksheet'!$D840,products!$A$1:$A$49,0),MATCH('Order-Worksheet'!I$1,products!$A$1:$G$1,0))</f>
        <v>Ara</v>
      </c>
      <c r="J840" t="str">
        <f>INDEX(products!$A$1:$G$49,MATCH('Order-Worksheet'!$D840,products!$A$1:$A$49,0),MATCH('Order-Worksheet'!J$1,products!$A$1:$G$1,0))</f>
        <v>D</v>
      </c>
      <c r="K840" s="5">
        <f>INDEX(products!$A$1:$G$49,MATCH('Order-Worksheet'!$D840,products!$A$1:$A$49,0),MATCH('Order-Worksheet'!K$1,products!$A$1:$G$1,0))</f>
        <v>2.5</v>
      </c>
      <c r="L840" s="7">
        <f>INDEX(products!$A$1:$G$49,MATCH('Order-Worksheet'!$D840,products!$A$1:$A$49,0),MATCH('Order-Worksheet'!L$1,products!$A$1:$G$1,0))</f>
        <v>22.884999999999998</v>
      </c>
      <c r="M840" s="7">
        <f t="shared" si="39"/>
        <v>114.42499999999998</v>
      </c>
      <c r="N840" t="str">
        <f t="shared" si="40"/>
        <v>Arabica</v>
      </c>
      <c r="O840" t="str">
        <f t="shared" si="41"/>
        <v>Dark</v>
      </c>
      <c r="P840" t="str">
        <f>VLOOKUP(Orders_Table[[#This Row],[Customer ID]],customers!$A$1:$I$1001,9,FALSE)</f>
        <v>No</v>
      </c>
    </row>
    <row r="841" spans="1:16" x14ac:dyDescent="0.25">
      <c r="A841" s="2" t="s">
        <v>5234</v>
      </c>
      <c r="B841" s="4">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INDEX(products!$A$1:$G$49,MATCH('Order-Worksheet'!$D841,products!$A$1:$A$49,0),MATCH('Order-Worksheet'!I$1,products!$A$1:$G$1,0))</f>
        <v>Exc</v>
      </c>
      <c r="J841" t="str">
        <f>INDEX(products!$A$1:$G$49,MATCH('Order-Worksheet'!$D841,products!$A$1:$A$49,0),MATCH('Order-Worksheet'!J$1,products!$A$1:$G$1,0))</f>
        <v>M</v>
      </c>
      <c r="K841" s="5">
        <f>INDEX(products!$A$1:$G$49,MATCH('Order-Worksheet'!$D841,products!$A$1:$A$49,0),MATCH('Order-Worksheet'!K$1,products!$A$1:$G$1,0))</f>
        <v>0.5</v>
      </c>
      <c r="L841" s="7">
        <f>INDEX(products!$A$1:$G$49,MATCH('Order-Worksheet'!$D841,products!$A$1:$A$49,0),MATCH('Order-Worksheet'!L$1,products!$A$1:$G$1,0))</f>
        <v>8.25</v>
      </c>
      <c r="M841" s="7">
        <f t="shared" si="39"/>
        <v>41.25</v>
      </c>
      <c r="N841" t="str">
        <f t="shared" si="40"/>
        <v>Excelsa</v>
      </c>
      <c r="O841" t="str">
        <f t="shared" si="41"/>
        <v>Medium</v>
      </c>
      <c r="P841" t="str">
        <f>VLOOKUP(Orders_Table[[#This Row],[Customer ID]],customers!$A$1:$I$1001,9,FALSE)</f>
        <v>No</v>
      </c>
    </row>
    <row r="842" spans="1:16" x14ac:dyDescent="0.25">
      <c r="A842" s="2" t="s">
        <v>5240</v>
      </c>
      <c r="B842" s="4">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INDEX(products!$A$1:$G$49,MATCH('Order-Worksheet'!$D842,products!$A$1:$A$49,0),MATCH('Order-Worksheet'!I$1,products!$A$1:$G$1,0))</f>
        <v>Rob</v>
      </c>
      <c r="J842" t="str">
        <f>INDEX(products!$A$1:$G$49,MATCH('Order-Worksheet'!$D842,products!$A$1:$A$49,0),MATCH('Order-Worksheet'!J$1,products!$A$1:$G$1,0))</f>
        <v>L</v>
      </c>
      <c r="K842" s="5">
        <f>INDEX(products!$A$1:$G$49,MATCH('Order-Worksheet'!$D842,products!$A$1:$A$49,0),MATCH('Order-Worksheet'!K$1,products!$A$1:$G$1,0))</f>
        <v>0.5</v>
      </c>
      <c r="L842" s="7">
        <f>INDEX(products!$A$1:$G$49,MATCH('Order-Worksheet'!$D842,products!$A$1:$A$49,0),MATCH('Order-Worksheet'!L$1,products!$A$1:$G$1,0))</f>
        <v>7.169999999999999</v>
      </c>
      <c r="M842" s="7">
        <f t="shared" si="39"/>
        <v>28.679999999999996</v>
      </c>
      <c r="N842" t="str">
        <f t="shared" si="40"/>
        <v>Robusta</v>
      </c>
      <c r="O842" t="str">
        <f t="shared" si="41"/>
        <v>Light</v>
      </c>
      <c r="P842" t="str">
        <f>VLOOKUP(Orders_Table[[#This Row],[Customer ID]],customers!$A$1:$I$1001,9,FALSE)</f>
        <v>Yes</v>
      </c>
    </row>
    <row r="843" spans="1:16" x14ac:dyDescent="0.25">
      <c r="A843" s="2" t="s">
        <v>5246</v>
      </c>
      <c r="B843" s="4">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INDEX(products!$A$1:$G$49,MATCH('Order-Worksheet'!$D843,products!$A$1:$A$49,0),MATCH('Order-Worksheet'!I$1,products!$A$1:$G$1,0))</f>
        <v>Lib</v>
      </c>
      <c r="J843" t="str">
        <f>INDEX(products!$A$1:$G$49,MATCH('Order-Worksheet'!$D843,products!$A$1:$A$49,0),MATCH('Order-Worksheet'!J$1,products!$A$1:$G$1,0))</f>
        <v>M</v>
      </c>
      <c r="K843" s="5">
        <f>INDEX(products!$A$1:$G$49,MATCH('Order-Worksheet'!$D843,products!$A$1:$A$49,0),MATCH('Order-Worksheet'!K$1,products!$A$1:$G$1,0))</f>
        <v>0.2</v>
      </c>
      <c r="L843" s="7">
        <f>INDEX(products!$A$1:$G$49,MATCH('Order-Worksheet'!$D843,products!$A$1:$A$49,0),MATCH('Order-Worksheet'!L$1,products!$A$1:$G$1,0))</f>
        <v>4.3650000000000002</v>
      </c>
      <c r="M843" s="7">
        <f t="shared" si="39"/>
        <v>4.3650000000000002</v>
      </c>
      <c r="N843" t="str">
        <f t="shared" si="40"/>
        <v>Liberica</v>
      </c>
      <c r="O843" t="str">
        <f t="shared" si="41"/>
        <v>Medium</v>
      </c>
      <c r="P843" t="str">
        <f>VLOOKUP(Orders_Table[[#This Row],[Customer ID]],customers!$A$1:$I$1001,9,FALSE)</f>
        <v>No</v>
      </c>
    </row>
    <row r="844" spans="1:16" x14ac:dyDescent="0.25">
      <c r="A844" s="2" t="s">
        <v>5251</v>
      </c>
      <c r="B844" s="4">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INDEX(products!$A$1:$G$49,MATCH('Order-Worksheet'!$D844,products!$A$1:$A$49,0),MATCH('Order-Worksheet'!I$1,products!$A$1:$G$1,0))</f>
        <v>Exc</v>
      </c>
      <c r="J844" t="str">
        <f>INDEX(products!$A$1:$G$49,MATCH('Order-Worksheet'!$D844,products!$A$1:$A$49,0),MATCH('Order-Worksheet'!J$1,products!$A$1:$G$1,0))</f>
        <v>M</v>
      </c>
      <c r="K844" s="5">
        <f>INDEX(products!$A$1:$G$49,MATCH('Order-Worksheet'!$D844,products!$A$1:$A$49,0),MATCH('Order-Worksheet'!K$1,products!$A$1:$G$1,0))</f>
        <v>0.2</v>
      </c>
      <c r="L844" s="7">
        <f>INDEX(products!$A$1:$G$49,MATCH('Order-Worksheet'!$D844,products!$A$1:$A$49,0),MATCH('Order-Worksheet'!L$1,products!$A$1:$G$1,0))</f>
        <v>4.125</v>
      </c>
      <c r="M844" s="7">
        <f t="shared" si="39"/>
        <v>8.25</v>
      </c>
      <c r="N844" t="str">
        <f t="shared" si="40"/>
        <v>Excelsa</v>
      </c>
      <c r="O844" t="str">
        <f t="shared" si="41"/>
        <v>Medium</v>
      </c>
      <c r="P844" t="str">
        <f>VLOOKUP(Orders_Table[[#This Row],[Customer ID]],customers!$A$1:$I$1001,9,FALSE)</f>
        <v>Yes</v>
      </c>
    </row>
    <row r="845" spans="1:16" x14ac:dyDescent="0.25">
      <c r="A845" s="2" t="s">
        <v>5256</v>
      </c>
      <c r="B845" s="4">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INDEX(products!$A$1:$G$49,MATCH('Order-Worksheet'!$D845,products!$A$1:$A$49,0),MATCH('Order-Worksheet'!I$1,products!$A$1:$G$1,0))</f>
        <v>Exc</v>
      </c>
      <c r="J845" t="str">
        <f>INDEX(products!$A$1:$G$49,MATCH('Order-Worksheet'!$D845,products!$A$1:$A$49,0),MATCH('Order-Worksheet'!J$1,products!$A$1:$G$1,0))</f>
        <v>M</v>
      </c>
      <c r="K845" s="5">
        <f>INDEX(products!$A$1:$G$49,MATCH('Order-Worksheet'!$D845,products!$A$1:$A$49,0),MATCH('Order-Worksheet'!K$1,products!$A$1:$G$1,0))</f>
        <v>0.2</v>
      </c>
      <c r="L845" s="7">
        <f>INDEX(products!$A$1:$G$49,MATCH('Order-Worksheet'!$D845,products!$A$1:$A$49,0),MATCH('Order-Worksheet'!L$1,products!$A$1:$G$1,0))</f>
        <v>4.125</v>
      </c>
      <c r="M845" s="7">
        <f t="shared" si="39"/>
        <v>8.25</v>
      </c>
      <c r="N845" t="str">
        <f t="shared" si="40"/>
        <v>Excelsa</v>
      </c>
      <c r="O845" t="str">
        <f t="shared" si="41"/>
        <v>Medium</v>
      </c>
      <c r="P845" t="str">
        <f>VLOOKUP(Orders_Table[[#This Row],[Customer ID]],customers!$A$1:$I$1001,9,FALSE)</f>
        <v>Yes</v>
      </c>
    </row>
    <row r="846" spans="1:16" x14ac:dyDescent="0.25">
      <c r="A846" s="2" t="s">
        <v>5262</v>
      </c>
      <c r="B846" s="4">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INDEX(products!$A$1:$G$49,MATCH('Order-Worksheet'!$D846,products!$A$1:$A$49,0),MATCH('Order-Worksheet'!I$1,products!$A$1:$G$1,0))</f>
        <v>Ara</v>
      </c>
      <c r="J846" t="str">
        <f>INDEX(products!$A$1:$G$49,MATCH('Order-Worksheet'!$D846,products!$A$1:$A$49,0),MATCH('Order-Worksheet'!J$1,products!$A$1:$G$1,0))</f>
        <v>D</v>
      </c>
      <c r="K846" s="5">
        <f>INDEX(products!$A$1:$G$49,MATCH('Order-Worksheet'!$D846,products!$A$1:$A$49,0),MATCH('Order-Worksheet'!K$1,products!$A$1:$G$1,0))</f>
        <v>0.5</v>
      </c>
      <c r="L846" s="7">
        <f>INDEX(products!$A$1:$G$49,MATCH('Order-Worksheet'!$D846,products!$A$1:$A$49,0),MATCH('Order-Worksheet'!L$1,products!$A$1:$G$1,0))</f>
        <v>5.97</v>
      </c>
      <c r="M846" s="7">
        <f t="shared" si="39"/>
        <v>35.82</v>
      </c>
      <c r="N846" t="str">
        <f t="shared" si="40"/>
        <v>Arabica</v>
      </c>
      <c r="O846" t="str">
        <f t="shared" si="41"/>
        <v>Dark</v>
      </c>
      <c r="P846" t="str">
        <f>VLOOKUP(Orders_Table[[#This Row],[Customer ID]],customers!$A$1:$I$1001,9,FALSE)</f>
        <v>Yes</v>
      </c>
    </row>
    <row r="847" spans="1:16" x14ac:dyDescent="0.25">
      <c r="A847" s="2" t="s">
        <v>5268</v>
      </c>
      <c r="B847" s="4">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INDEX(products!$A$1:$G$49,MATCH('Order-Worksheet'!$D847,products!$A$1:$A$49,0),MATCH('Order-Worksheet'!I$1,products!$A$1:$G$1,0))</f>
        <v>Exc</v>
      </c>
      <c r="J847" t="str">
        <f>INDEX(products!$A$1:$G$49,MATCH('Order-Worksheet'!$D847,products!$A$1:$A$49,0),MATCH('Order-Worksheet'!J$1,products!$A$1:$G$1,0))</f>
        <v>D</v>
      </c>
      <c r="K847" s="5">
        <f>INDEX(products!$A$1:$G$49,MATCH('Order-Worksheet'!$D847,products!$A$1:$A$49,0),MATCH('Order-Worksheet'!K$1,products!$A$1:$G$1,0))</f>
        <v>2.5</v>
      </c>
      <c r="L847" s="7">
        <f>INDEX(products!$A$1:$G$49,MATCH('Order-Worksheet'!$D847,products!$A$1:$A$49,0),MATCH('Order-Worksheet'!L$1,products!$A$1:$G$1,0))</f>
        <v>27.945</v>
      </c>
      <c r="M847" s="7">
        <f t="shared" si="39"/>
        <v>167.67000000000002</v>
      </c>
      <c r="N847" t="str">
        <f t="shared" si="40"/>
        <v>Excelsa</v>
      </c>
      <c r="O847" t="str">
        <f t="shared" si="41"/>
        <v>Dark</v>
      </c>
      <c r="P847" t="str">
        <f>VLOOKUP(Orders_Table[[#This Row],[Customer ID]],customers!$A$1:$I$1001,9,FALSE)</f>
        <v>No</v>
      </c>
    </row>
    <row r="848" spans="1:16" x14ac:dyDescent="0.25">
      <c r="A848" s="2" t="s">
        <v>5273</v>
      </c>
      <c r="B848" s="4">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INDEX(products!$A$1:$G$49,MATCH('Order-Worksheet'!$D848,products!$A$1:$A$49,0),MATCH('Order-Worksheet'!I$1,products!$A$1:$G$1,0))</f>
        <v>Ara</v>
      </c>
      <c r="J848" t="str">
        <f>INDEX(products!$A$1:$G$49,MATCH('Order-Worksheet'!$D848,products!$A$1:$A$49,0),MATCH('Order-Worksheet'!J$1,products!$A$1:$G$1,0))</f>
        <v>M</v>
      </c>
      <c r="K848" s="5">
        <f>INDEX(products!$A$1:$G$49,MATCH('Order-Worksheet'!$D848,products!$A$1:$A$49,0),MATCH('Order-Worksheet'!K$1,products!$A$1:$G$1,0))</f>
        <v>2.5</v>
      </c>
      <c r="L848" s="7">
        <f>INDEX(products!$A$1:$G$49,MATCH('Order-Worksheet'!$D848,products!$A$1:$A$49,0),MATCH('Order-Worksheet'!L$1,products!$A$1:$G$1,0))</f>
        <v>25.874999999999996</v>
      </c>
      <c r="M848" s="7">
        <f t="shared" si="39"/>
        <v>51.749999999999993</v>
      </c>
      <c r="N848" t="str">
        <f t="shared" si="40"/>
        <v>Arabica</v>
      </c>
      <c r="O848" t="str">
        <f t="shared" si="41"/>
        <v>Medium</v>
      </c>
      <c r="P848" t="str">
        <f>VLOOKUP(Orders_Table[[#This Row],[Customer ID]],customers!$A$1:$I$1001,9,FALSE)</f>
        <v>Yes</v>
      </c>
    </row>
    <row r="849" spans="1:16" x14ac:dyDescent="0.25">
      <c r="A849" s="2" t="s">
        <v>5278</v>
      </c>
      <c r="B849" s="4">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INDEX(products!$A$1:$G$49,MATCH('Order-Worksheet'!$D849,products!$A$1:$A$49,0),MATCH('Order-Worksheet'!I$1,products!$A$1:$G$1,0))</f>
        <v>Ara</v>
      </c>
      <c r="J849" t="str">
        <f>INDEX(products!$A$1:$G$49,MATCH('Order-Worksheet'!$D849,products!$A$1:$A$49,0),MATCH('Order-Worksheet'!J$1,products!$A$1:$G$1,0))</f>
        <v>D</v>
      </c>
      <c r="K849" s="5">
        <f>INDEX(products!$A$1:$G$49,MATCH('Order-Worksheet'!$D849,products!$A$1:$A$49,0),MATCH('Order-Worksheet'!K$1,products!$A$1:$G$1,0))</f>
        <v>0.2</v>
      </c>
      <c r="L849" s="7">
        <f>INDEX(products!$A$1:$G$49,MATCH('Order-Worksheet'!$D849,products!$A$1:$A$49,0),MATCH('Order-Worksheet'!L$1,products!$A$1:$G$1,0))</f>
        <v>2.9849999999999999</v>
      </c>
      <c r="M849" s="7">
        <f t="shared" si="39"/>
        <v>8.9550000000000001</v>
      </c>
      <c r="N849" t="str">
        <f t="shared" si="40"/>
        <v>Arabica</v>
      </c>
      <c r="O849" t="str">
        <f t="shared" si="41"/>
        <v>Dark</v>
      </c>
      <c r="P849" t="str">
        <f>VLOOKUP(Orders_Table[[#This Row],[Customer ID]],customers!$A$1:$I$1001,9,FALSE)</f>
        <v>Yes</v>
      </c>
    </row>
    <row r="850" spans="1:16" x14ac:dyDescent="0.25">
      <c r="A850" s="2" t="s">
        <v>5283</v>
      </c>
      <c r="B850" s="4">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INDEX(products!$A$1:$G$49,MATCH('Order-Worksheet'!$D850,products!$A$1:$A$49,0),MATCH('Order-Worksheet'!I$1,products!$A$1:$G$1,0))</f>
        <v>Exc</v>
      </c>
      <c r="J850" t="str">
        <f>INDEX(products!$A$1:$G$49,MATCH('Order-Worksheet'!$D850,products!$A$1:$A$49,0),MATCH('Order-Worksheet'!J$1,products!$A$1:$G$1,0))</f>
        <v>L</v>
      </c>
      <c r="K850" s="5">
        <f>INDEX(products!$A$1:$G$49,MATCH('Order-Worksheet'!$D850,products!$A$1:$A$49,0),MATCH('Order-Worksheet'!K$1,products!$A$1:$G$1,0))</f>
        <v>0.5</v>
      </c>
      <c r="L850" s="7">
        <f>INDEX(products!$A$1:$G$49,MATCH('Order-Worksheet'!$D850,products!$A$1:$A$49,0),MATCH('Order-Worksheet'!L$1,products!$A$1:$G$1,0))</f>
        <v>8.91</v>
      </c>
      <c r="M850" s="7">
        <f t="shared" si="39"/>
        <v>53.46</v>
      </c>
      <c r="N850" t="str">
        <f t="shared" si="40"/>
        <v>Excelsa</v>
      </c>
      <c r="O850" t="str">
        <f t="shared" si="41"/>
        <v>Light</v>
      </c>
      <c r="P850" t="str">
        <f>VLOOKUP(Orders_Table[[#This Row],[Customer ID]],customers!$A$1:$I$1001,9,FALSE)</f>
        <v>No</v>
      </c>
    </row>
    <row r="851" spans="1:16" x14ac:dyDescent="0.25">
      <c r="A851" s="2" t="s">
        <v>5288</v>
      </c>
      <c r="B851" s="4">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INDEX(products!$A$1:$G$49,MATCH('Order-Worksheet'!$D851,products!$A$1:$A$49,0),MATCH('Order-Worksheet'!I$1,products!$A$1:$G$1,0))</f>
        <v>Ara</v>
      </c>
      <c r="J851" t="str">
        <f>INDEX(products!$A$1:$G$49,MATCH('Order-Worksheet'!$D851,products!$A$1:$A$49,0),MATCH('Order-Worksheet'!J$1,products!$A$1:$G$1,0))</f>
        <v>L</v>
      </c>
      <c r="K851" s="5">
        <f>INDEX(products!$A$1:$G$49,MATCH('Order-Worksheet'!$D851,products!$A$1:$A$49,0),MATCH('Order-Worksheet'!K$1,products!$A$1:$G$1,0))</f>
        <v>0.2</v>
      </c>
      <c r="L851" s="7">
        <f>INDEX(products!$A$1:$G$49,MATCH('Order-Worksheet'!$D851,products!$A$1:$A$49,0),MATCH('Order-Worksheet'!L$1,products!$A$1:$G$1,0))</f>
        <v>3.8849999999999998</v>
      </c>
      <c r="M851" s="7">
        <f t="shared" si="39"/>
        <v>23.31</v>
      </c>
      <c r="N851" t="str">
        <f t="shared" si="40"/>
        <v>Arabica</v>
      </c>
      <c r="O851" t="str">
        <f t="shared" si="41"/>
        <v>Light</v>
      </c>
      <c r="P851" t="str">
        <f>VLOOKUP(Orders_Table[[#This Row],[Customer ID]],customers!$A$1:$I$1001,9,FALSE)</f>
        <v>Yes</v>
      </c>
    </row>
    <row r="852" spans="1:16" x14ac:dyDescent="0.25">
      <c r="A852" s="2" t="s">
        <v>5288</v>
      </c>
      <c r="B852" s="4">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INDEX(products!$A$1:$G$49,MATCH('Order-Worksheet'!$D852,products!$A$1:$A$49,0),MATCH('Order-Worksheet'!I$1,products!$A$1:$G$1,0))</f>
        <v>Ara</v>
      </c>
      <c r="J852" t="str">
        <f>INDEX(products!$A$1:$G$49,MATCH('Order-Worksheet'!$D852,products!$A$1:$A$49,0),MATCH('Order-Worksheet'!J$1,products!$A$1:$G$1,0))</f>
        <v>M</v>
      </c>
      <c r="K852" s="5">
        <f>INDEX(products!$A$1:$G$49,MATCH('Order-Worksheet'!$D852,products!$A$1:$A$49,0),MATCH('Order-Worksheet'!K$1,products!$A$1:$G$1,0))</f>
        <v>0.2</v>
      </c>
      <c r="L852" s="7">
        <f>INDEX(products!$A$1:$G$49,MATCH('Order-Worksheet'!$D852,products!$A$1:$A$49,0),MATCH('Order-Worksheet'!L$1,products!$A$1:$G$1,0))</f>
        <v>3.375</v>
      </c>
      <c r="M852" s="7">
        <f t="shared" si="39"/>
        <v>6.75</v>
      </c>
      <c r="N852" t="str">
        <f t="shared" si="40"/>
        <v>Arabica</v>
      </c>
      <c r="O852" t="str">
        <f t="shared" si="41"/>
        <v>Medium</v>
      </c>
      <c r="P852" t="str">
        <f>VLOOKUP(Orders_Table[[#This Row],[Customer ID]],customers!$A$1:$I$1001,9,FALSE)</f>
        <v>Yes</v>
      </c>
    </row>
    <row r="853" spans="1:16" x14ac:dyDescent="0.25">
      <c r="A853" s="2" t="s">
        <v>5299</v>
      </c>
      <c r="B853" s="4">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INDEX(products!$A$1:$G$49,MATCH('Order-Worksheet'!$D853,products!$A$1:$A$49,0),MATCH('Order-Worksheet'!I$1,products!$A$1:$G$1,0))</f>
        <v>Lib</v>
      </c>
      <c r="J853" t="str">
        <f>INDEX(products!$A$1:$G$49,MATCH('Order-Worksheet'!$D853,products!$A$1:$A$49,0),MATCH('Order-Worksheet'!J$1,products!$A$1:$G$1,0))</f>
        <v>D</v>
      </c>
      <c r="K853" s="5">
        <f>INDEX(products!$A$1:$G$49,MATCH('Order-Worksheet'!$D853,products!$A$1:$A$49,0),MATCH('Order-Worksheet'!K$1,products!$A$1:$G$1,0))</f>
        <v>0.5</v>
      </c>
      <c r="L853" s="7">
        <f>INDEX(products!$A$1:$G$49,MATCH('Order-Worksheet'!$D853,products!$A$1:$A$49,0),MATCH('Order-Worksheet'!L$1,products!$A$1:$G$1,0))</f>
        <v>7.77</v>
      </c>
      <c r="M853" s="7">
        <f t="shared" si="39"/>
        <v>7.77</v>
      </c>
      <c r="N853" t="str">
        <f t="shared" si="40"/>
        <v>Liberica</v>
      </c>
      <c r="O853" t="str">
        <f t="shared" si="41"/>
        <v>Dark</v>
      </c>
      <c r="P853" t="str">
        <f>VLOOKUP(Orders_Table[[#This Row],[Customer ID]],customers!$A$1:$I$1001,9,FALSE)</f>
        <v>Yes</v>
      </c>
    </row>
    <row r="854" spans="1:16" x14ac:dyDescent="0.25">
      <c r="A854" s="2" t="s">
        <v>5305</v>
      </c>
      <c r="B854" s="4">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INDEX(products!$A$1:$G$49,MATCH('Order-Worksheet'!$D854,products!$A$1:$A$49,0),MATCH('Order-Worksheet'!I$1,products!$A$1:$G$1,0))</f>
        <v>Lib</v>
      </c>
      <c r="J854" t="str">
        <f>INDEX(products!$A$1:$G$49,MATCH('Order-Worksheet'!$D854,products!$A$1:$A$49,0),MATCH('Order-Worksheet'!J$1,products!$A$1:$G$1,0))</f>
        <v>D</v>
      </c>
      <c r="K854" s="5">
        <f>INDEX(products!$A$1:$G$49,MATCH('Order-Worksheet'!$D854,products!$A$1:$A$49,0),MATCH('Order-Worksheet'!K$1,products!$A$1:$G$1,0))</f>
        <v>2.5</v>
      </c>
      <c r="L854" s="7">
        <f>INDEX(products!$A$1:$G$49,MATCH('Order-Worksheet'!$D854,products!$A$1:$A$49,0),MATCH('Order-Worksheet'!L$1,products!$A$1:$G$1,0))</f>
        <v>29.784999999999997</v>
      </c>
      <c r="M854" s="7">
        <f t="shared" si="39"/>
        <v>119.13999999999999</v>
      </c>
      <c r="N854" t="str">
        <f t="shared" si="40"/>
        <v>Liberica</v>
      </c>
      <c r="O854" t="str">
        <f t="shared" si="41"/>
        <v>Dark</v>
      </c>
      <c r="P854" t="str">
        <f>VLOOKUP(Orders_Table[[#This Row],[Customer ID]],customers!$A$1:$I$1001,9,FALSE)</f>
        <v>Yes</v>
      </c>
    </row>
    <row r="855" spans="1:16" x14ac:dyDescent="0.25">
      <c r="A855" s="2" t="s">
        <v>5310</v>
      </c>
      <c r="B855" s="4">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INDEX(products!$A$1:$G$49,MATCH('Order-Worksheet'!$D855,products!$A$1:$A$49,0),MATCH('Order-Worksheet'!I$1,products!$A$1:$G$1,0))</f>
        <v>Ara</v>
      </c>
      <c r="J855" t="str">
        <f>INDEX(products!$A$1:$G$49,MATCH('Order-Worksheet'!$D855,products!$A$1:$A$49,0),MATCH('Order-Worksheet'!J$1,products!$A$1:$G$1,0))</f>
        <v>D</v>
      </c>
      <c r="K855" s="5">
        <f>INDEX(products!$A$1:$G$49,MATCH('Order-Worksheet'!$D855,products!$A$1:$A$49,0),MATCH('Order-Worksheet'!K$1,products!$A$1:$G$1,0))</f>
        <v>1</v>
      </c>
      <c r="L855" s="7">
        <f>INDEX(products!$A$1:$G$49,MATCH('Order-Worksheet'!$D855,products!$A$1:$A$49,0),MATCH('Order-Worksheet'!L$1,products!$A$1:$G$1,0))</f>
        <v>9.9499999999999993</v>
      </c>
      <c r="M855" s="7">
        <f t="shared" si="39"/>
        <v>19.899999999999999</v>
      </c>
      <c r="N855" t="str">
        <f t="shared" si="40"/>
        <v>Arabica</v>
      </c>
      <c r="O855" t="str">
        <f t="shared" si="41"/>
        <v>Dark</v>
      </c>
      <c r="P855" t="str">
        <f>VLOOKUP(Orders_Table[[#This Row],[Customer ID]],customers!$A$1:$I$1001,9,FALSE)</f>
        <v>No</v>
      </c>
    </row>
    <row r="856" spans="1:16" x14ac:dyDescent="0.25">
      <c r="A856" s="2" t="s">
        <v>5315</v>
      </c>
      <c r="B856" s="4">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INDEX(products!$A$1:$G$49,MATCH('Order-Worksheet'!$D856,products!$A$1:$A$49,0),MATCH('Order-Worksheet'!I$1,products!$A$1:$G$1,0))</f>
        <v>Rob</v>
      </c>
      <c r="J856" t="str">
        <f>INDEX(products!$A$1:$G$49,MATCH('Order-Worksheet'!$D856,products!$A$1:$A$49,0),MATCH('Order-Worksheet'!J$1,products!$A$1:$G$1,0))</f>
        <v>L</v>
      </c>
      <c r="K856" s="5">
        <f>INDEX(products!$A$1:$G$49,MATCH('Order-Worksheet'!$D856,products!$A$1:$A$49,0),MATCH('Order-Worksheet'!K$1,products!$A$1:$G$1,0))</f>
        <v>0.5</v>
      </c>
      <c r="L856" s="7">
        <f>INDEX(products!$A$1:$G$49,MATCH('Order-Worksheet'!$D856,products!$A$1:$A$49,0),MATCH('Order-Worksheet'!L$1,products!$A$1:$G$1,0))</f>
        <v>7.169999999999999</v>
      </c>
      <c r="M856" s="7">
        <f t="shared" si="39"/>
        <v>35.849999999999994</v>
      </c>
      <c r="N856" t="str">
        <f t="shared" si="40"/>
        <v>Robusta</v>
      </c>
      <c r="O856" t="str">
        <f t="shared" si="41"/>
        <v>Light</v>
      </c>
      <c r="P856" t="str">
        <f>VLOOKUP(Orders_Table[[#This Row],[Customer ID]],customers!$A$1:$I$1001,9,FALSE)</f>
        <v>Yes</v>
      </c>
    </row>
    <row r="857" spans="1:16" x14ac:dyDescent="0.25">
      <c r="A857" s="2" t="s">
        <v>5321</v>
      </c>
      <c r="B857" s="4">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INDEX(products!$A$1:$G$49,MATCH('Order-Worksheet'!$D857,products!$A$1:$A$49,0),MATCH('Order-Worksheet'!I$1,products!$A$1:$G$1,0))</f>
        <v>Lib</v>
      </c>
      <c r="J857" t="str">
        <f>INDEX(products!$A$1:$G$49,MATCH('Order-Worksheet'!$D857,products!$A$1:$A$49,0),MATCH('Order-Worksheet'!J$1,products!$A$1:$G$1,0))</f>
        <v>D</v>
      </c>
      <c r="K857" s="5">
        <f>INDEX(products!$A$1:$G$49,MATCH('Order-Worksheet'!$D857,products!$A$1:$A$49,0),MATCH('Order-Worksheet'!K$1,products!$A$1:$G$1,0))</f>
        <v>2.5</v>
      </c>
      <c r="L857" s="7">
        <f>INDEX(products!$A$1:$G$49,MATCH('Order-Worksheet'!$D857,products!$A$1:$A$49,0),MATCH('Order-Worksheet'!L$1,products!$A$1:$G$1,0))</f>
        <v>29.784999999999997</v>
      </c>
      <c r="M857" s="7">
        <f t="shared" si="39"/>
        <v>89.35499999999999</v>
      </c>
      <c r="N857" t="str">
        <f t="shared" si="40"/>
        <v>Liberica</v>
      </c>
      <c r="O857" t="str">
        <f t="shared" si="41"/>
        <v>Dark</v>
      </c>
      <c r="P857" t="str">
        <f>VLOOKUP(Orders_Table[[#This Row],[Customer ID]],customers!$A$1:$I$1001,9,FALSE)</f>
        <v>No</v>
      </c>
    </row>
    <row r="858" spans="1:16" x14ac:dyDescent="0.25">
      <c r="A858" s="2" t="s">
        <v>5327</v>
      </c>
      <c r="B858" s="4">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INDEX(products!$A$1:$G$49,MATCH('Order-Worksheet'!$D858,products!$A$1:$A$49,0),MATCH('Order-Worksheet'!I$1,products!$A$1:$G$1,0))</f>
        <v>Lib</v>
      </c>
      <c r="J858" t="str">
        <f>INDEX(products!$A$1:$G$49,MATCH('Order-Worksheet'!$D858,products!$A$1:$A$49,0),MATCH('Order-Worksheet'!J$1,products!$A$1:$G$1,0))</f>
        <v>M</v>
      </c>
      <c r="K858" s="5">
        <f>INDEX(products!$A$1:$G$49,MATCH('Order-Worksheet'!$D858,products!$A$1:$A$49,0),MATCH('Order-Worksheet'!K$1,products!$A$1:$G$1,0))</f>
        <v>0.2</v>
      </c>
      <c r="L858" s="7">
        <f>INDEX(products!$A$1:$G$49,MATCH('Order-Worksheet'!$D858,products!$A$1:$A$49,0),MATCH('Order-Worksheet'!L$1,products!$A$1:$G$1,0))</f>
        <v>4.3650000000000002</v>
      </c>
      <c r="M858" s="7">
        <f t="shared" si="39"/>
        <v>8.73</v>
      </c>
      <c r="N858" t="str">
        <f t="shared" si="40"/>
        <v>Liberica</v>
      </c>
      <c r="O858" t="str">
        <f t="shared" si="41"/>
        <v>Medium</v>
      </c>
      <c r="P858" t="str">
        <f>VLOOKUP(Orders_Table[[#This Row],[Customer ID]],customers!$A$1:$I$1001,9,FALSE)</f>
        <v>Yes</v>
      </c>
    </row>
    <row r="859" spans="1:16" x14ac:dyDescent="0.25">
      <c r="A859" s="2" t="s">
        <v>5333</v>
      </c>
      <c r="B859" s="4">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INDEX(products!$A$1:$G$49,MATCH('Order-Worksheet'!$D859,products!$A$1:$A$49,0),MATCH('Order-Worksheet'!I$1,products!$A$1:$G$1,0))</f>
        <v>Rob</v>
      </c>
      <c r="J859" t="str">
        <f>INDEX(products!$A$1:$G$49,MATCH('Order-Worksheet'!$D859,products!$A$1:$A$49,0),MATCH('Order-Worksheet'!J$1,products!$A$1:$G$1,0))</f>
        <v>L</v>
      </c>
      <c r="K859" s="5">
        <f>INDEX(products!$A$1:$G$49,MATCH('Order-Worksheet'!$D859,products!$A$1:$A$49,0),MATCH('Order-Worksheet'!K$1,products!$A$1:$G$1,0))</f>
        <v>2.5</v>
      </c>
      <c r="L859" s="7">
        <f>INDEX(products!$A$1:$G$49,MATCH('Order-Worksheet'!$D859,products!$A$1:$A$49,0),MATCH('Order-Worksheet'!L$1,products!$A$1:$G$1,0))</f>
        <v>27.484999999999996</v>
      </c>
      <c r="M859" s="7">
        <f t="shared" si="39"/>
        <v>137.42499999999998</v>
      </c>
      <c r="N859" t="str">
        <f t="shared" si="40"/>
        <v>Robusta</v>
      </c>
      <c r="O859" t="str">
        <f t="shared" si="41"/>
        <v>Light</v>
      </c>
      <c r="P859" t="str">
        <f>VLOOKUP(Orders_Table[[#This Row],[Customer ID]],customers!$A$1:$I$1001,9,FALSE)</f>
        <v>No</v>
      </c>
    </row>
    <row r="860" spans="1:16" x14ac:dyDescent="0.25">
      <c r="A860" s="2" t="s">
        <v>5339</v>
      </c>
      <c r="B860" s="4">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INDEX(products!$A$1:$G$49,MATCH('Order-Worksheet'!$D860,products!$A$1:$A$49,0),MATCH('Order-Worksheet'!I$1,products!$A$1:$G$1,0))</f>
        <v>Lib</v>
      </c>
      <c r="J860" t="str">
        <f>INDEX(products!$A$1:$G$49,MATCH('Order-Worksheet'!$D860,products!$A$1:$A$49,0),MATCH('Order-Worksheet'!J$1,products!$A$1:$G$1,0))</f>
        <v>M</v>
      </c>
      <c r="K860" s="5">
        <f>INDEX(products!$A$1:$G$49,MATCH('Order-Worksheet'!$D860,products!$A$1:$A$49,0),MATCH('Order-Worksheet'!K$1,products!$A$1:$G$1,0))</f>
        <v>0.5</v>
      </c>
      <c r="L860" s="7">
        <f>INDEX(products!$A$1:$G$49,MATCH('Order-Worksheet'!$D860,products!$A$1:$A$49,0),MATCH('Order-Worksheet'!L$1,products!$A$1:$G$1,0))</f>
        <v>8.73</v>
      </c>
      <c r="M860" s="7">
        <f t="shared" si="39"/>
        <v>34.92</v>
      </c>
      <c r="N860" t="str">
        <f t="shared" si="40"/>
        <v>Liberica</v>
      </c>
      <c r="O860" t="str">
        <f t="shared" si="41"/>
        <v>Medium</v>
      </c>
      <c r="P860" t="str">
        <f>VLOOKUP(Orders_Table[[#This Row],[Customer ID]],customers!$A$1:$I$1001,9,FALSE)</f>
        <v>No</v>
      </c>
    </row>
    <row r="861" spans="1:16" x14ac:dyDescent="0.25">
      <c r="A861" s="2" t="s">
        <v>5345</v>
      </c>
      <c r="B861" s="4">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INDEX(products!$A$1:$G$49,MATCH('Order-Worksheet'!$D861,products!$A$1:$A$49,0),MATCH('Order-Worksheet'!I$1,products!$A$1:$G$1,0))</f>
        <v>Ara</v>
      </c>
      <c r="J861" t="str">
        <f>INDEX(products!$A$1:$G$49,MATCH('Order-Worksheet'!$D861,products!$A$1:$A$49,0),MATCH('Order-Worksheet'!J$1,products!$A$1:$G$1,0))</f>
        <v>L</v>
      </c>
      <c r="K861" s="5">
        <f>INDEX(products!$A$1:$G$49,MATCH('Order-Worksheet'!$D861,products!$A$1:$A$49,0),MATCH('Order-Worksheet'!K$1,products!$A$1:$G$1,0))</f>
        <v>2.5</v>
      </c>
      <c r="L861" s="7">
        <f>INDEX(products!$A$1:$G$49,MATCH('Order-Worksheet'!$D861,products!$A$1:$A$49,0),MATCH('Order-Worksheet'!L$1,products!$A$1:$G$1,0))</f>
        <v>29.784999999999997</v>
      </c>
      <c r="M861" s="7">
        <f t="shared" si="39"/>
        <v>178.70999999999998</v>
      </c>
      <c r="N861" t="str">
        <f t="shared" si="40"/>
        <v>Arabica</v>
      </c>
      <c r="O861" t="str">
        <f t="shared" si="41"/>
        <v>Light</v>
      </c>
      <c r="P861" t="str">
        <f>VLOOKUP(Orders_Table[[#This Row],[Customer ID]],customers!$A$1:$I$1001,9,FALSE)</f>
        <v>No</v>
      </c>
    </row>
    <row r="862" spans="1:16" x14ac:dyDescent="0.25">
      <c r="A862" s="2" t="s">
        <v>5351</v>
      </c>
      <c r="B862" s="4">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INDEX(products!$A$1:$G$49,MATCH('Order-Worksheet'!$D862,products!$A$1:$A$49,0),MATCH('Order-Worksheet'!I$1,products!$A$1:$G$1,0))</f>
        <v>Ara</v>
      </c>
      <c r="J862" t="str">
        <f>INDEX(products!$A$1:$G$49,MATCH('Order-Worksheet'!$D862,products!$A$1:$A$49,0),MATCH('Order-Worksheet'!J$1,products!$A$1:$G$1,0))</f>
        <v>M</v>
      </c>
      <c r="K862" s="5">
        <f>INDEX(products!$A$1:$G$49,MATCH('Order-Worksheet'!$D862,products!$A$1:$A$49,0),MATCH('Order-Worksheet'!K$1,products!$A$1:$G$1,0))</f>
        <v>2.5</v>
      </c>
      <c r="L862" s="7">
        <f>INDEX(products!$A$1:$G$49,MATCH('Order-Worksheet'!$D862,products!$A$1:$A$49,0),MATCH('Order-Worksheet'!L$1,products!$A$1:$G$1,0))</f>
        <v>25.874999999999996</v>
      </c>
      <c r="M862" s="7">
        <f t="shared" si="39"/>
        <v>25.874999999999996</v>
      </c>
      <c r="N862" t="str">
        <f t="shared" si="40"/>
        <v>Arabica</v>
      </c>
      <c r="O862" t="str">
        <f t="shared" si="41"/>
        <v>Medium</v>
      </c>
      <c r="P862" t="str">
        <f>VLOOKUP(Orders_Table[[#This Row],[Customer ID]],customers!$A$1:$I$1001,9,FALSE)</f>
        <v>No</v>
      </c>
    </row>
    <row r="863" spans="1:16" x14ac:dyDescent="0.25">
      <c r="A863" s="2" t="s">
        <v>5356</v>
      </c>
      <c r="B863" s="4">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INDEX(products!$A$1:$G$49,MATCH('Order-Worksheet'!$D863,products!$A$1:$A$49,0),MATCH('Order-Worksheet'!I$1,products!$A$1:$G$1,0))</f>
        <v>Lib</v>
      </c>
      <c r="J863" t="str">
        <f>INDEX(products!$A$1:$G$49,MATCH('Order-Worksheet'!$D863,products!$A$1:$A$49,0),MATCH('Order-Worksheet'!J$1,products!$A$1:$G$1,0))</f>
        <v>D</v>
      </c>
      <c r="K863" s="5">
        <f>INDEX(products!$A$1:$G$49,MATCH('Order-Worksheet'!$D863,products!$A$1:$A$49,0),MATCH('Order-Worksheet'!K$1,products!$A$1:$G$1,0))</f>
        <v>1</v>
      </c>
      <c r="L863" s="7">
        <f>INDEX(products!$A$1:$G$49,MATCH('Order-Worksheet'!$D863,products!$A$1:$A$49,0),MATCH('Order-Worksheet'!L$1,products!$A$1:$G$1,0))</f>
        <v>12.95</v>
      </c>
      <c r="M863" s="7">
        <f t="shared" si="39"/>
        <v>77.699999999999989</v>
      </c>
      <c r="N863" t="str">
        <f t="shared" si="40"/>
        <v>Liberica</v>
      </c>
      <c r="O863" t="str">
        <f t="shared" si="41"/>
        <v>Dark</v>
      </c>
      <c r="P863" t="str">
        <f>VLOOKUP(Orders_Table[[#This Row],[Customer ID]],customers!$A$1:$I$1001,9,FALSE)</f>
        <v>Yes</v>
      </c>
    </row>
    <row r="864" spans="1:16" x14ac:dyDescent="0.25">
      <c r="A864" s="2" t="s">
        <v>5362</v>
      </c>
      <c r="B864" s="4">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INDEX(products!$A$1:$G$49,MATCH('Order-Worksheet'!$D864,products!$A$1:$A$49,0),MATCH('Order-Worksheet'!I$1,products!$A$1:$G$1,0))</f>
        <v>Rob</v>
      </c>
      <c r="J864" t="str">
        <f>INDEX(products!$A$1:$G$49,MATCH('Order-Worksheet'!$D864,products!$A$1:$A$49,0),MATCH('Order-Worksheet'!J$1,products!$A$1:$G$1,0))</f>
        <v>M</v>
      </c>
      <c r="K864" s="5">
        <f>INDEX(products!$A$1:$G$49,MATCH('Order-Worksheet'!$D864,products!$A$1:$A$49,0),MATCH('Order-Worksheet'!K$1,products!$A$1:$G$1,0))</f>
        <v>1</v>
      </c>
      <c r="L864" s="7">
        <f>INDEX(products!$A$1:$G$49,MATCH('Order-Worksheet'!$D864,products!$A$1:$A$49,0),MATCH('Order-Worksheet'!L$1,products!$A$1:$G$1,0))</f>
        <v>9.9499999999999993</v>
      </c>
      <c r="M864" s="7">
        <f t="shared" si="39"/>
        <v>9.9499999999999993</v>
      </c>
      <c r="N864" t="str">
        <f t="shared" si="40"/>
        <v>Robusta</v>
      </c>
      <c r="O864" t="str">
        <f t="shared" si="41"/>
        <v>Medium</v>
      </c>
      <c r="P864" t="str">
        <f>VLOOKUP(Orders_Table[[#This Row],[Customer ID]],customers!$A$1:$I$1001,9,FALSE)</f>
        <v>Yes</v>
      </c>
    </row>
    <row r="865" spans="1:16" x14ac:dyDescent="0.25">
      <c r="A865" s="2" t="s">
        <v>5368</v>
      </c>
      <c r="B865" s="4">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INDEX(products!$A$1:$G$49,MATCH('Order-Worksheet'!$D865,products!$A$1:$A$49,0),MATCH('Order-Worksheet'!I$1,products!$A$1:$G$1,0))</f>
        <v>Lib</v>
      </c>
      <c r="J865" t="str">
        <f>INDEX(products!$A$1:$G$49,MATCH('Order-Worksheet'!$D865,products!$A$1:$A$49,0),MATCH('Order-Worksheet'!J$1,products!$A$1:$G$1,0))</f>
        <v>M</v>
      </c>
      <c r="K865" s="5">
        <f>INDEX(products!$A$1:$G$49,MATCH('Order-Worksheet'!$D865,products!$A$1:$A$49,0),MATCH('Order-Worksheet'!K$1,products!$A$1:$G$1,0))</f>
        <v>1</v>
      </c>
      <c r="L865" s="7">
        <f>INDEX(products!$A$1:$G$49,MATCH('Order-Worksheet'!$D865,products!$A$1:$A$49,0),MATCH('Order-Worksheet'!L$1,products!$A$1:$G$1,0))</f>
        <v>14.55</v>
      </c>
      <c r="M865" s="7">
        <f t="shared" si="39"/>
        <v>29.1</v>
      </c>
      <c r="N865" t="str">
        <f t="shared" si="40"/>
        <v>Liberica</v>
      </c>
      <c r="O865" t="str">
        <f t="shared" si="41"/>
        <v>Medium</v>
      </c>
      <c r="P865" t="str">
        <f>VLOOKUP(Orders_Table[[#This Row],[Customer ID]],customers!$A$1:$I$1001,9,FALSE)</f>
        <v>Yes</v>
      </c>
    </row>
    <row r="866" spans="1:16" x14ac:dyDescent="0.25">
      <c r="A866" s="2" t="s">
        <v>5374</v>
      </c>
      <c r="B866" s="4">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INDEX(products!$A$1:$G$49,MATCH('Order-Worksheet'!$D866,products!$A$1:$A$49,0),MATCH('Order-Worksheet'!I$1,products!$A$1:$G$1,0))</f>
        <v>Rob</v>
      </c>
      <c r="J866" t="str">
        <f>INDEX(products!$A$1:$G$49,MATCH('Order-Worksheet'!$D866,products!$A$1:$A$49,0),MATCH('Order-Worksheet'!J$1,products!$A$1:$G$1,0))</f>
        <v>L</v>
      </c>
      <c r="K866" s="5">
        <f>INDEX(products!$A$1:$G$49,MATCH('Order-Worksheet'!$D866,products!$A$1:$A$49,0),MATCH('Order-Worksheet'!K$1,products!$A$1:$G$1,0))</f>
        <v>0.2</v>
      </c>
      <c r="L866" s="7">
        <f>INDEX(products!$A$1:$G$49,MATCH('Order-Worksheet'!$D866,products!$A$1:$A$49,0),MATCH('Order-Worksheet'!L$1,products!$A$1:$G$1,0))</f>
        <v>3.5849999999999995</v>
      </c>
      <c r="M866" s="7">
        <f t="shared" si="39"/>
        <v>21.509999999999998</v>
      </c>
      <c r="N866" t="str">
        <f t="shared" si="40"/>
        <v>Robusta</v>
      </c>
      <c r="O866" t="str">
        <f t="shared" si="41"/>
        <v>Light</v>
      </c>
      <c r="P866" t="str">
        <f>VLOOKUP(Orders_Table[[#This Row],[Customer ID]],customers!$A$1:$I$1001,9,FALSE)</f>
        <v>No</v>
      </c>
    </row>
    <row r="867" spans="1:16" x14ac:dyDescent="0.25">
      <c r="A867" s="2" t="s">
        <v>5380</v>
      </c>
      <c r="B867" s="4">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INDEX(products!$A$1:$G$49,MATCH('Order-Worksheet'!$D867,products!$A$1:$A$49,0),MATCH('Order-Worksheet'!I$1,products!$A$1:$G$1,0))</f>
        <v>Ara</v>
      </c>
      <c r="J867" t="str">
        <f>INDEX(products!$A$1:$G$49,MATCH('Order-Worksheet'!$D867,products!$A$1:$A$49,0),MATCH('Order-Worksheet'!J$1,products!$A$1:$G$1,0))</f>
        <v>M</v>
      </c>
      <c r="K867" s="5">
        <f>INDEX(products!$A$1:$G$49,MATCH('Order-Worksheet'!$D867,products!$A$1:$A$49,0),MATCH('Order-Worksheet'!K$1,products!$A$1:$G$1,0))</f>
        <v>0.5</v>
      </c>
      <c r="L867" s="7">
        <f>INDEX(products!$A$1:$G$49,MATCH('Order-Worksheet'!$D867,products!$A$1:$A$49,0),MATCH('Order-Worksheet'!L$1,products!$A$1:$G$1,0))</f>
        <v>6.75</v>
      </c>
      <c r="M867" s="7">
        <f t="shared" si="39"/>
        <v>6.75</v>
      </c>
      <c r="N867" t="str">
        <f t="shared" si="40"/>
        <v>Arabica</v>
      </c>
      <c r="O867" t="str">
        <f t="shared" si="41"/>
        <v>Medium</v>
      </c>
      <c r="P867" t="str">
        <f>VLOOKUP(Orders_Table[[#This Row],[Customer ID]],customers!$A$1:$I$1001,9,FALSE)</f>
        <v>Yes</v>
      </c>
    </row>
    <row r="868" spans="1:16" x14ac:dyDescent="0.25">
      <c r="A868" s="2" t="s">
        <v>5385</v>
      </c>
      <c r="B868" s="4">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INDEX(products!$A$1:$G$49,MATCH('Order-Worksheet'!$D868,products!$A$1:$A$49,0),MATCH('Order-Worksheet'!I$1,products!$A$1:$G$1,0))</f>
        <v>Ara</v>
      </c>
      <c r="J868" t="str">
        <f>INDEX(products!$A$1:$G$49,MATCH('Order-Worksheet'!$D868,products!$A$1:$A$49,0),MATCH('Order-Worksheet'!J$1,products!$A$1:$G$1,0))</f>
        <v>D</v>
      </c>
      <c r="K868" s="5">
        <f>INDEX(products!$A$1:$G$49,MATCH('Order-Worksheet'!$D868,products!$A$1:$A$49,0),MATCH('Order-Worksheet'!K$1,products!$A$1:$G$1,0))</f>
        <v>0.5</v>
      </c>
      <c r="L868" s="7">
        <f>INDEX(products!$A$1:$G$49,MATCH('Order-Worksheet'!$D868,products!$A$1:$A$49,0),MATCH('Order-Worksheet'!L$1,products!$A$1:$G$1,0))</f>
        <v>5.97</v>
      </c>
      <c r="M868" s="7">
        <f t="shared" si="39"/>
        <v>17.91</v>
      </c>
      <c r="N868" t="str">
        <f t="shared" si="40"/>
        <v>Arabica</v>
      </c>
      <c r="O868" t="str">
        <f t="shared" si="41"/>
        <v>Dark</v>
      </c>
      <c r="P868" t="str">
        <f>VLOOKUP(Orders_Table[[#This Row],[Customer ID]],customers!$A$1:$I$1001,9,FALSE)</f>
        <v>No</v>
      </c>
    </row>
    <row r="869" spans="1:16" x14ac:dyDescent="0.25">
      <c r="A869" s="2" t="s">
        <v>5391</v>
      </c>
      <c r="B869" s="4">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INDEX(products!$A$1:$G$49,MATCH('Order-Worksheet'!$D869,products!$A$1:$A$49,0),MATCH('Order-Worksheet'!I$1,products!$A$1:$G$1,0))</f>
        <v>Ara</v>
      </c>
      <c r="J869" t="str">
        <f>INDEX(products!$A$1:$G$49,MATCH('Order-Worksheet'!$D869,products!$A$1:$A$49,0),MATCH('Order-Worksheet'!J$1,products!$A$1:$G$1,0))</f>
        <v>L</v>
      </c>
      <c r="K869" s="5">
        <f>INDEX(products!$A$1:$G$49,MATCH('Order-Worksheet'!$D869,products!$A$1:$A$49,0),MATCH('Order-Worksheet'!K$1,products!$A$1:$G$1,0))</f>
        <v>2.5</v>
      </c>
      <c r="L869" s="7">
        <f>INDEX(products!$A$1:$G$49,MATCH('Order-Worksheet'!$D869,products!$A$1:$A$49,0),MATCH('Order-Worksheet'!L$1,products!$A$1:$G$1,0))</f>
        <v>29.784999999999997</v>
      </c>
      <c r="M869" s="7">
        <f t="shared" si="39"/>
        <v>29.784999999999997</v>
      </c>
      <c r="N869" t="str">
        <f t="shared" si="40"/>
        <v>Arabica</v>
      </c>
      <c r="O869" t="str">
        <f t="shared" si="41"/>
        <v>Light</v>
      </c>
      <c r="P869" t="str">
        <f>VLOOKUP(Orders_Table[[#This Row],[Customer ID]],customers!$A$1:$I$1001,9,FALSE)</f>
        <v>Yes</v>
      </c>
    </row>
    <row r="870" spans="1:16" x14ac:dyDescent="0.25">
      <c r="A870" s="2" t="s">
        <v>5396</v>
      </c>
      <c r="B870" s="4">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INDEX(products!$A$1:$G$49,MATCH('Order-Worksheet'!$D870,products!$A$1:$A$49,0),MATCH('Order-Worksheet'!I$1,products!$A$1:$G$1,0))</f>
        <v>Exc</v>
      </c>
      <c r="J870" t="str">
        <f>INDEX(products!$A$1:$G$49,MATCH('Order-Worksheet'!$D870,products!$A$1:$A$49,0),MATCH('Order-Worksheet'!J$1,products!$A$1:$G$1,0))</f>
        <v>M</v>
      </c>
      <c r="K870" s="5">
        <f>INDEX(products!$A$1:$G$49,MATCH('Order-Worksheet'!$D870,products!$A$1:$A$49,0),MATCH('Order-Worksheet'!K$1,products!$A$1:$G$1,0))</f>
        <v>0.5</v>
      </c>
      <c r="L870" s="7">
        <f>INDEX(products!$A$1:$G$49,MATCH('Order-Worksheet'!$D870,products!$A$1:$A$49,0),MATCH('Order-Worksheet'!L$1,products!$A$1:$G$1,0))</f>
        <v>8.25</v>
      </c>
      <c r="M870" s="7">
        <f t="shared" si="39"/>
        <v>41.25</v>
      </c>
      <c r="N870" t="str">
        <f t="shared" si="40"/>
        <v>Excelsa</v>
      </c>
      <c r="O870" t="str">
        <f t="shared" si="41"/>
        <v>Medium</v>
      </c>
      <c r="P870" t="str">
        <f>VLOOKUP(Orders_Table[[#This Row],[Customer ID]],customers!$A$1:$I$1001,9,FALSE)</f>
        <v>Yes</v>
      </c>
    </row>
    <row r="871" spans="1:16" x14ac:dyDescent="0.25">
      <c r="A871" s="2" t="s">
        <v>5402</v>
      </c>
      <c r="B871" s="4">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INDEX(products!$A$1:$G$49,MATCH('Order-Worksheet'!$D871,products!$A$1:$A$49,0),MATCH('Order-Worksheet'!I$1,products!$A$1:$G$1,0))</f>
        <v>Rob</v>
      </c>
      <c r="J871" t="str">
        <f>INDEX(products!$A$1:$G$49,MATCH('Order-Worksheet'!$D871,products!$A$1:$A$49,0),MATCH('Order-Worksheet'!J$1,products!$A$1:$G$1,0))</f>
        <v>M</v>
      </c>
      <c r="K871" s="5">
        <f>INDEX(products!$A$1:$G$49,MATCH('Order-Worksheet'!$D871,products!$A$1:$A$49,0),MATCH('Order-Worksheet'!K$1,products!$A$1:$G$1,0))</f>
        <v>0.5</v>
      </c>
      <c r="L871" s="7">
        <f>INDEX(products!$A$1:$G$49,MATCH('Order-Worksheet'!$D871,products!$A$1:$A$49,0),MATCH('Order-Worksheet'!L$1,products!$A$1:$G$1,0))</f>
        <v>5.97</v>
      </c>
      <c r="M871" s="7">
        <f t="shared" si="39"/>
        <v>17.91</v>
      </c>
      <c r="N871" t="str">
        <f t="shared" si="40"/>
        <v>Robusta</v>
      </c>
      <c r="O871" t="str">
        <f t="shared" si="41"/>
        <v>Medium</v>
      </c>
      <c r="P871" t="str">
        <f>VLOOKUP(Orders_Table[[#This Row],[Customer ID]],customers!$A$1:$I$1001,9,FALSE)</f>
        <v>Yes</v>
      </c>
    </row>
    <row r="872" spans="1:16" x14ac:dyDescent="0.25">
      <c r="A872" s="2" t="s">
        <v>5407</v>
      </c>
      <c r="B872" s="4">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INDEX(products!$A$1:$G$49,MATCH('Order-Worksheet'!$D872,products!$A$1:$A$49,0),MATCH('Order-Worksheet'!I$1,products!$A$1:$G$1,0))</f>
        <v>Exc</v>
      </c>
      <c r="J872" t="str">
        <f>INDEX(products!$A$1:$G$49,MATCH('Order-Worksheet'!$D872,products!$A$1:$A$49,0),MATCH('Order-Worksheet'!J$1,products!$A$1:$G$1,0))</f>
        <v>D</v>
      </c>
      <c r="K872" s="5">
        <f>INDEX(products!$A$1:$G$49,MATCH('Order-Worksheet'!$D872,products!$A$1:$A$49,0),MATCH('Order-Worksheet'!K$1,products!$A$1:$G$1,0))</f>
        <v>0.5</v>
      </c>
      <c r="L872" s="7">
        <f>INDEX(products!$A$1:$G$49,MATCH('Order-Worksheet'!$D872,products!$A$1:$A$49,0),MATCH('Order-Worksheet'!L$1,products!$A$1:$G$1,0))</f>
        <v>7.29</v>
      </c>
      <c r="M872" s="7">
        <f t="shared" si="39"/>
        <v>7.29</v>
      </c>
      <c r="N872" t="str">
        <f t="shared" si="40"/>
        <v>Excelsa</v>
      </c>
      <c r="O872" t="str">
        <f t="shared" si="41"/>
        <v>Dark</v>
      </c>
      <c r="P872" t="str">
        <f>VLOOKUP(Orders_Table[[#This Row],[Customer ID]],customers!$A$1:$I$1001,9,FALSE)</f>
        <v>Yes</v>
      </c>
    </row>
    <row r="873" spans="1:16" x14ac:dyDescent="0.25">
      <c r="A873" s="2" t="s">
        <v>5413</v>
      </c>
      <c r="B873" s="4">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INDEX(products!$A$1:$G$49,MATCH('Order-Worksheet'!$D873,products!$A$1:$A$49,0),MATCH('Order-Worksheet'!I$1,products!$A$1:$G$1,0))</f>
        <v>Exc</v>
      </c>
      <c r="J873" t="str">
        <f>INDEX(products!$A$1:$G$49,MATCH('Order-Worksheet'!$D873,products!$A$1:$A$49,0),MATCH('Order-Worksheet'!J$1,products!$A$1:$G$1,0))</f>
        <v>L</v>
      </c>
      <c r="K873" s="5">
        <f>INDEX(products!$A$1:$G$49,MATCH('Order-Worksheet'!$D873,products!$A$1:$A$49,0),MATCH('Order-Worksheet'!K$1,products!$A$1:$G$1,0))</f>
        <v>1</v>
      </c>
      <c r="L873" s="7">
        <f>INDEX(products!$A$1:$G$49,MATCH('Order-Worksheet'!$D873,products!$A$1:$A$49,0),MATCH('Order-Worksheet'!L$1,products!$A$1:$G$1,0))</f>
        <v>14.85</v>
      </c>
      <c r="M873" s="7">
        <f t="shared" si="39"/>
        <v>29.7</v>
      </c>
      <c r="N873" t="str">
        <f t="shared" si="40"/>
        <v>Excelsa</v>
      </c>
      <c r="O873" t="str">
        <f t="shared" si="41"/>
        <v>Light</v>
      </c>
      <c r="P873" t="str">
        <f>VLOOKUP(Orders_Table[[#This Row],[Customer ID]],customers!$A$1:$I$1001,9,FALSE)</f>
        <v>Yes</v>
      </c>
    </row>
    <row r="874" spans="1:16" x14ac:dyDescent="0.25">
      <c r="A874" s="2" t="s">
        <v>5421</v>
      </c>
      <c r="B874" s="4">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INDEX(products!$A$1:$G$49,MATCH('Order-Worksheet'!$D874,products!$A$1:$A$49,0),MATCH('Order-Worksheet'!I$1,products!$A$1:$G$1,0))</f>
        <v>Ara</v>
      </c>
      <c r="J874" t="str">
        <f>INDEX(products!$A$1:$G$49,MATCH('Order-Worksheet'!$D874,products!$A$1:$A$49,0),MATCH('Order-Worksheet'!J$1,products!$A$1:$G$1,0))</f>
        <v>M</v>
      </c>
      <c r="K874" s="5">
        <f>INDEX(products!$A$1:$G$49,MATCH('Order-Worksheet'!$D874,products!$A$1:$A$49,0),MATCH('Order-Worksheet'!K$1,products!$A$1:$G$1,0))</f>
        <v>1</v>
      </c>
      <c r="L874" s="7">
        <f>INDEX(products!$A$1:$G$49,MATCH('Order-Worksheet'!$D874,products!$A$1:$A$49,0),MATCH('Order-Worksheet'!L$1,products!$A$1:$G$1,0))</f>
        <v>11.25</v>
      </c>
      <c r="M874" s="7">
        <f t="shared" si="39"/>
        <v>22.5</v>
      </c>
      <c r="N874" t="str">
        <f t="shared" si="40"/>
        <v>Arabica</v>
      </c>
      <c r="O874" t="str">
        <f t="shared" si="41"/>
        <v>Medium</v>
      </c>
      <c r="P874" t="str">
        <f>VLOOKUP(Orders_Table[[#This Row],[Customer ID]],customers!$A$1:$I$1001,9,FALSE)</f>
        <v>No</v>
      </c>
    </row>
    <row r="875" spans="1:16" x14ac:dyDescent="0.25">
      <c r="A875" s="2" t="s">
        <v>5427</v>
      </c>
      <c r="B875" s="4">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INDEX(products!$A$1:$G$49,MATCH('Order-Worksheet'!$D875,products!$A$1:$A$49,0),MATCH('Order-Worksheet'!I$1,products!$A$1:$G$1,0))</f>
        <v>Rob</v>
      </c>
      <c r="J875" t="str">
        <f>INDEX(products!$A$1:$G$49,MATCH('Order-Worksheet'!$D875,products!$A$1:$A$49,0),MATCH('Order-Worksheet'!J$1,products!$A$1:$G$1,0))</f>
        <v>M</v>
      </c>
      <c r="K875" s="5">
        <f>INDEX(products!$A$1:$G$49,MATCH('Order-Worksheet'!$D875,products!$A$1:$A$49,0),MATCH('Order-Worksheet'!K$1,products!$A$1:$G$1,0))</f>
        <v>0.2</v>
      </c>
      <c r="L875" s="7">
        <f>INDEX(products!$A$1:$G$49,MATCH('Order-Worksheet'!$D875,products!$A$1:$A$49,0),MATCH('Order-Worksheet'!L$1,products!$A$1:$G$1,0))</f>
        <v>2.9849999999999999</v>
      </c>
      <c r="M875" s="7">
        <f t="shared" si="39"/>
        <v>11.94</v>
      </c>
      <c r="N875" t="str">
        <f t="shared" si="40"/>
        <v>Robusta</v>
      </c>
      <c r="O875" t="str">
        <f t="shared" si="41"/>
        <v>Medium</v>
      </c>
      <c r="P875" t="str">
        <f>VLOOKUP(Orders_Table[[#This Row],[Customer ID]],customers!$A$1:$I$1001,9,FALSE)</f>
        <v>Yes</v>
      </c>
    </row>
    <row r="876" spans="1:16" x14ac:dyDescent="0.25">
      <c r="A876" s="2" t="s">
        <v>5433</v>
      </c>
      <c r="B876" s="4">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INDEX(products!$A$1:$G$49,MATCH('Order-Worksheet'!$D876,products!$A$1:$A$49,0),MATCH('Order-Worksheet'!I$1,products!$A$1:$G$1,0))</f>
        <v>Ara</v>
      </c>
      <c r="J876" t="str">
        <f>INDEX(products!$A$1:$G$49,MATCH('Order-Worksheet'!$D876,products!$A$1:$A$49,0),MATCH('Order-Worksheet'!J$1,products!$A$1:$G$1,0))</f>
        <v>L</v>
      </c>
      <c r="K876" s="5">
        <f>INDEX(products!$A$1:$G$49,MATCH('Order-Worksheet'!$D876,products!$A$1:$A$49,0),MATCH('Order-Worksheet'!K$1,products!$A$1:$G$1,0))</f>
        <v>1</v>
      </c>
      <c r="L876" s="7">
        <f>INDEX(products!$A$1:$G$49,MATCH('Order-Worksheet'!$D876,products!$A$1:$A$49,0),MATCH('Order-Worksheet'!L$1,products!$A$1:$G$1,0))</f>
        <v>12.95</v>
      </c>
      <c r="M876" s="7">
        <f t="shared" si="39"/>
        <v>25.9</v>
      </c>
      <c r="N876" t="str">
        <f t="shared" si="40"/>
        <v>Arabica</v>
      </c>
      <c r="O876" t="str">
        <f t="shared" si="41"/>
        <v>Light</v>
      </c>
      <c r="P876" t="str">
        <f>VLOOKUP(Orders_Table[[#This Row],[Customer ID]],customers!$A$1:$I$1001,9,FALSE)</f>
        <v>No</v>
      </c>
    </row>
    <row r="877" spans="1:16" x14ac:dyDescent="0.25">
      <c r="A877" s="2" t="s">
        <v>5439</v>
      </c>
      <c r="B877" s="4">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INDEX(products!$A$1:$G$49,MATCH('Order-Worksheet'!$D877,products!$A$1:$A$49,0),MATCH('Order-Worksheet'!I$1,products!$A$1:$G$1,0))</f>
        <v>Lib</v>
      </c>
      <c r="J877" t="str">
        <f>INDEX(products!$A$1:$G$49,MATCH('Order-Worksheet'!$D877,products!$A$1:$A$49,0),MATCH('Order-Worksheet'!J$1,products!$A$1:$G$1,0))</f>
        <v>M</v>
      </c>
      <c r="K877" s="5">
        <f>INDEX(products!$A$1:$G$49,MATCH('Order-Worksheet'!$D877,products!$A$1:$A$49,0),MATCH('Order-Worksheet'!K$1,products!$A$1:$G$1,0))</f>
        <v>0.5</v>
      </c>
      <c r="L877" s="7">
        <f>INDEX(products!$A$1:$G$49,MATCH('Order-Worksheet'!$D877,products!$A$1:$A$49,0),MATCH('Order-Worksheet'!L$1,products!$A$1:$G$1,0))</f>
        <v>8.73</v>
      </c>
      <c r="M877" s="7">
        <f t="shared" si="39"/>
        <v>43.650000000000006</v>
      </c>
      <c r="N877" t="str">
        <f t="shared" si="40"/>
        <v>Liberica</v>
      </c>
      <c r="O877" t="str">
        <f t="shared" si="41"/>
        <v>Medium</v>
      </c>
      <c r="P877" t="str">
        <f>VLOOKUP(Orders_Table[[#This Row],[Customer ID]],customers!$A$1:$I$1001,9,FALSE)</f>
        <v>No</v>
      </c>
    </row>
    <row r="878" spans="1:16" x14ac:dyDescent="0.25">
      <c r="A878" s="2" t="s">
        <v>5439</v>
      </c>
      <c r="B878" s="4">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INDEX(products!$A$1:$G$49,MATCH('Order-Worksheet'!$D878,products!$A$1:$A$49,0),MATCH('Order-Worksheet'!I$1,products!$A$1:$G$1,0))</f>
        <v>Ara</v>
      </c>
      <c r="J878" t="str">
        <f>INDEX(products!$A$1:$G$49,MATCH('Order-Worksheet'!$D878,products!$A$1:$A$49,0),MATCH('Order-Worksheet'!J$1,products!$A$1:$G$1,0))</f>
        <v>L</v>
      </c>
      <c r="K878" s="5">
        <f>INDEX(products!$A$1:$G$49,MATCH('Order-Worksheet'!$D878,products!$A$1:$A$49,0),MATCH('Order-Worksheet'!K$1,products!$A$1:$G$1,0))</f>
        <v>0.5</v>
      </c>
      <c r="L878" s="7">
        <f>INDEX(products!$A$1:$G$49,MATCH('Order-Worksheet'!$D878,products!$A$1:$A$49,0),MATCH('Order-Worksheet'!L$1,products!$A$1:$G$1,0))</f>
        <v>7.77</v>
      </c>
      <c r="M878" s="7">
        <f t="shared" si="39"/>
        <v>46.62</v>
      </c>
      <c r="N878" t="str">
        <f t="shared" si="40"/>
        <v>Arabica</v>
      </c>
      <c r="O878" t="str">
        <f t="shared" si="41"/>
        <v>Light</v>
      </c>
      <c r="P878" t="str">
        <f>VLOOKUP(Orders_Table[[#This Row],[Customer ID]],customers!$A$1:$I$1001,9,FALSE)</f>
        <v>No</v>
      </c>
    </row>
    <row r="879" spans="1:16" x14ac:dyDescent="0.25">
      <c r="A879" s="2" t="s">
        <v>5450</v>
      </c>
      <c r="B879" s="4">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INDEX(products!$A$1:$G$49,MATCH('Order-Worksheet'!$D879,products!$A$1:$A$49,0),MATCH('Order-Worksheet'!I$1,products!$A$1:$G$1,0))</f>
        <v>Lib</v>
      </c>
      <c r="J879" t="str">
        <f>INDEX(products!$A$1:$G$49,MATCH('Order-Worksheet'!$D879,products!$A$1:$A$49,0),MATCH('Order-Worksheet'!J$1,products!$A$1:$G$1,0))</f>
        <v>L</v>
      </c>
      <c r="K879" s="5">
        <f>INDEX(products!$A$1:$G$49,MATCH('Order-Worksheet'!$D879,products!$A$1:$A$49,0),MATCH('Order-Worksheet'!K$1,products!$A$1:$G$1,0))</f>
        <v>0.5</v>
      </c>
      <c r="L879" s="7">
        <f>INDEX(products!$A$1:$G$49,MATCH('Order-Worksheet'!$D879,products!$A$1:$A$49,0),MATCH('Order-Worksheet'!L$1,products!$A$1:$G$1,0))</f>
        <v>9.51</v>
      </c>
      <c r="M879" s="7">
        <f t="shared" si="39"/>
        <v>28.53</v>
      </c>
      <c r="N879" t="str">
        <f t="shared" si="40"/>
        <v>Liberica</v>
      </c>
      <c r="O879" t="str">
        <f t="shared" si="41"/>
        <v>Light</v>
      </c>
      <c r="P879" t="str">
        <f>VLOOKUP(Orders_Table[[#This Row],[Customer ID]],customers!$A$1:$I$1001,9,FALSE)</f>
        <v>No</v>
      </c>
    </row>
    <row r="880" spans="1:16" x14ac:dyDescent="0.25">
      <c r="A880" s="2" t="s">
        <v>5456</v>
      </c>
      <c r="B880" s="4">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INDEX(products!$A$1:$G$49,MATCH('Order-Worksheet'!$D880,products!$A$1:$A$49,0),MATCH('Order-Worksheet'!I$1,products!$A$1:$G$1,0))</f>
        <v>Rob</v>
      </c>
      <c r="J880" t="str">
        <f>INDEX(products!$A$1:$G$49,MATCH('Order-Worksheet'!$D880,products!$A$1:$A$49,0),MATCH('Order-Worksheet'!J$1,products!$A$1:$G$1,0))</f>
        <v>L</v>
      </c>
      <c r="K880" s="5">
        <f>INDEX(products!$A$1:$G$49,MATCH('Order-Worksheet'!$D880,products!$A$1:$A$49,0),MATCH('Order-Worksheet'!K$1,products!$A$1:$G$1,0))</f>
        <v>2.5</v>
      </c>
      <c r="L880" s="7">
        <f>INDEX(products!$A$1:$G$49,MATCH('Order-Worksheet'!$D880,products!$A$1:$A$49,0),MATCH('Order-Worksheet'!L$1,products!$A$1:$G$1,0))</f>
        <v>27.484999999999996</v>
      </c>
      <c r="M880" s="7">
        <f t="shared" si="39"/>
        <v>27.484999999999996</v>
      </c>
      <c r="N880" t="str">
        <f t="shared" si="40"/>
        <v>Robusta</v>
      </c>
      <c r="O880" t="str">
        <f t="shared" si="41"/>
        <v>Light</v>
      </c>
      <c r="P880" t="str">
        <f>VLOOKUP(Orders_Table[[#This Row],[Customer ID]],customers!$A$1:$I$1001,9,FALSE)</f>
        <v>Yes</v>
      </c>
    </row>
    <row r="881" spans="1:16" x14ac:dyDescent="0.25">
      <c r="A881" s="2" t="s">
        <v>5461</v>
      </c>
      <c r="B881" s="4">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INDEX(products!$A$1:$G$49,MATCH('Order-Worksheet'!$D881,products!$A$1:$A$49,0),MATCH('Order-Worksheet'!I$1,products!$A$1:$G$1,0))</f>
        <v>Exc</v>
      </c>
      <c r="J881" t="str">
        <f>INDEX(products!$A$1:$G$49,MATCH('Order-Worksheet'!$D881,products!$A$1:$A$49,0),MATCH('Order-Worksheet'!J$1,products!$A$1:$G$1,0))</f>
        <v>D</v>
      </c>
      <c r="K881" s="5">
        <f>INDEX(products!$A$1:$G$49,MATCH('Order-Worksheet'!$D881,products!$A$1:$A$49,0),MATCH('Order-Worksheet'!K$1,products!$A$1:$G$1,0))</f>
        <v>0.2</v>
      </c>
      <c r="L881" s="7">
        <f>INDEX(products!$A$1:$G$49,MATCH('Order-Worksheet'!$D881,products!$A$1:$A$49,0),MATCH('Order-Worksheet'!L$1,products!$A$1:$G$1,0))</f>
        <v>3.645</v>
      </c>
      <c r="M881" s="7">
        <f t="shared" si="39"/>
        <v>10.935</v>
      </c>
      <c r="N881" t="str">
        <f t="shared" si="40"/>
        <v>Excelsa</v>
      </c>
      <c r="O881" t="str">
        <f t="shared" si="41"/>
        <v>Dark</v>
      </c>
      <c r="P881" t="str">
        <f>VLOOKUP(Orders_Table[[#This Row],[Customer ID]],customers!$A$1:$I$1001,9,FALSE)</f>
        <v>No</v>
      </c>
    </row>
    <row r="882" spans="1:16" x14ac:dyDescent="0.25">
      <c r="A882" s="2" t="s">
        <v>5466</v>
      </c>
      <c r="B882" s="4">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INDEX(products!$A$1:$G$49,MATCH('Order-Worksheet'!$D882,products!$A$1:$A$49,0),MATCH('Order-Worksheet'!I$1,products!$A$1:$G$1,0))</f>
        <v>Rob</v>
      </c>
      <c r="J882" t="str">
        <f>INDEX(products!$A$1:$G$49,MATCH('Order-Worksheet'!$D882,products!$A$1:$A$49,0),MATCH('Order-Worksheet'!J$1,products!$A$1:$G$1,0))</f>
        <v>L</v>
      </c>
      <c r="K882" s="5">
        <f>INDEX(products!$A$1:$G$49,MATCH('Order-Worksheet'!$D882,products!$A$1:$A$49,0),MATCH('Order-Worksheet'!K$1,products!$A$1:$G$1,0))</f>
        <v>0.2</v>
      </c>
      <c r="L882" s="7">
        <f>INDEX(products!$A$1:$G$49,MATCH('Order-Worksheet'!$D882,products!$A$1:$A$49,0),MATCH('Order-Worksheet'!L$1,products!$A$1:$G$1,0))</f>
        <v>3.5849999999999995</v>
      </c>
      <c r="M882" s="7">
        <f t="shared" si="39"/>
        <v>7.169999999999999</v>
      </c>
      <c r="N882" t="str">
        <f t="shared" si="40"/>
        <v>Robusta</v>
      </c>
      <c r="O882" t="str">
        <f t="shared" si="41"/>
        <v>Light</v>
      </c>
      <c r="P882" t="str">
        <f>VLOOKUP(Orders_Table[[#This Row],[Customer ID]],customers!$A$1:$I$1001,9,FALSE)</f>
        <v>No</v>
      </c>
    </row>
    <row r="883" spans="1:16" x14ac:dyDescent="0.25">
      <c r="A883" s="2" t="s">
        <v>5472</v>
      </c>
      <c r="B883" s="4">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INDEX(products!$A$1:$G$49,MATCH('Order-Worksheet'!$D883,products!$A$1:$A$49,0),MATCH('Order-Worksheet'!I$1,products!$A$1:$G$1,0))</f>
        <v>Ara</v>
      </c>
      <c r="J883" t="str">
        <f>INDEX(products!$A$1:$G$49,MATCH('Order-Worksheet'!$D883,products!$A$1:$A$49,0),MATCH('Order-Worksheet'!J$1,products!$A$1:$G$1,0))</f>
        <v>L</v>
      </c>
      <c r="K883" s="5">
        <f>INDEX(products!$A$1:$G$49,MATCH('Order-Worksheet'!$D883,products!$A$1:$A$49,0),MATCH('Order-Worksheet'!K$1,products!$A$1:$G$1,0))</f>
        <v>0.2</v>
      </c>
      <c r="L883" s="7">
        <f>INDEX(products!$A$1:$G$49,MATCH('Order-Worksheet'!$D883,products!$A$1:$A$49,0),MATCH('Order-Worksheet'!L$1,products!$A$1:$G$1,0))</f>
        <v>3.8849999999999998</v>
      </c>
      <c r="M883" s="7">
        <f t="shared" si="39"/>
        <v>23.31</v>
      </c>
      <c r="N883" t="str">
        <f t="shared" si="40"/>
        <v>Arabica</v>
      </c>
      <c r="O883" t="str">
        <f t="shared" si="41"/>
        <v>Light</v>
      </c>
      <c r="P883" t="str">
        <f>VLOOKUP(Orders_Table[[#This Row],[Customer ID]],customers!$A$1:$I$1001,9,FALSE)</f>
        <v>Yes</v>
      </c>
    </row>
    <row r="884" spans="1:16" x14ac:dyDescent="0.25">
      <c r="A884" s="2" t="s">
        <v>5477</v>
      </c>
      <c r="B884" s="4">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INDEX(products!$A$1:$G$49,MATCH('Order-Worksheet'!$D884,products!$A$1:$A$49,0),MATCH('Order-Worksheet'!I$1,products!$A$1:$G$1,0))</f>
        <v>Ara</v>
      </c>
      <c r="J884" t="str">
        <f>INDEX(products!$A$1:$G$49,MATCH('Order-Worksheet'!$D884,products!$A$1:$A$49,0),MATCH('Order-Worksheet'!J$1,products!$A$1:$G$1,0))</f>
        <v>D</v>
      </c>
      <c r="K884" s="5">
        <f>INDEX(products!$A$1:$G$49,MATCH('Order-Worksheet'!$D884,products!$A$1:$A$49,0),MATCH('Order-Worksheet'!K$1,products!$A$1:$G$1,0))</f>
        <v>2.5</v>
      </c>
      <c r="L884" s="7">
        <f>INDEX(products!$A$1:$G$49,MATCH('Order-Worksheet'!$D884,products!$A$1:$A$49,0),MATCH('Order-Worksheet'!L$1,products!$A$1:$G$1,0))</f>
        <v>22.884999999999998</v>
      </c>
      <c r="M884" s="7">
        <f t="shared" si="39"/>
        <v>114.42499999999998</v>
      </c>
      <c r="N884" t="str">
        <f t="shared" si="40"/>
        <v>Arabica</v>
      </c>
      <c r="O884" t="str">
        <f t="shared" si="41"/>
        <v>Dark</v>
      </c>
      <c r="P884" t="str">
        <f>VLOOKUP(Orders_Table[[#This Row],[Customer ID]],customers!$A$1:$I$1001,9,FALSE)</f>
        <v>Yes</v>
      </c>
    </row>
    <row r="885" spans="1:16" x14ac:dyDescent="0.25">
      <c r="A885" s="2" t="s">
        <v>5483</v>
      </c>
      <c r="B885" s="4">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INDEX(products!$A$1:$G$49,MATCH('Order-Worksheet'!$D885,products!$A$1:$A$49,0),MATCH('Order-Worksheet'!I$1,products!$A$1:$G$1,0))</f>
        <v>Ara</v>
      </c>
      <c r="J885" t="str">
        <f>INDEX(products!$A$1:$G$49,MATCH('Order-Worksheet'!$D885,products!$A$1:$A$49,0),MATCH('Order-Worksheet'!J$1,products!$A$1:$G$1,0))</f>
        <v>M</v>
      </c>
      <c r="K885" s="5">
        <f>INDEX(products!$A$1:$G$49,MATCH('Order-Worksheet'!$D885,products!$A$1:$A$49,0),MATCH('Order-Worksheet'!K$1,products!$A$1:$G$1,0))</f>
        <v>2.5</v>
      </c>
      <c r="L885" s="7">
        <f>INDEX(products!$A$1:$G$49,MATCH('Order-Worksheet'!$D885,products!$A$1:$A$49,0),MATCH('Order-Worksheet'!L$1,products!$A$1:$G$1,0))</f>
        <v>25.874999999999996</v>
      </c>
      <c r="M885" s="7">
        <f t="shared" si="39"/>
        <v>77.624999999999986</v>
      </c>
      <c r="N885" t="str">
        <f t="shared" si="40"/>
        <v>Arabica</v>
      </c>
      <c r="O885" t="str">
        <f t="shared" si="41"/>
        <v>Medium</v>
      </c>
      <c r="P885" t="str">
        <f>VLOOKUP(Orders_Table[[#This Row],[Customer ID]],customers!$A$1:$I$1001,9,FALSE)</f>
        <v>Yes</v>
      </c>
    </row>
    <row r="886" spans="1:16" x14ac:dyDescent="0.25">
      <c r="A886" s="2" t="s">
        <v>5489</v>
      </c>
      <c r="B886" s="4">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INDEX(products!$A$1:$G$49,MATCH('Order-Worksheet'!$D886,products!$A$1:$A$49,0),MATCH('Order-Worksheet'!I$1,products!$A$1:$G$1,0))</f>
        <v>Rob</v>
      </c>
      <c r="J886" t="str">
        <f>INDEX(products!$A$1:$G$49,MATCH('Order-Worksheet'!$D886,products!$A$1:$A$49,0),MATCH('Order-Worksheet'!J$1,products!$A$1:$G$1,0))</f>
        <v>D</v>
      </c>
      <c r="K886" s="5">
        <f>INDEX(products!$A$1:$G$49,MATCH('Order-Worksheet'!$D886,products!$A$1:$A$49,0),MATCH('Order-Worksheet'!K$1,products!$A$1:$G$1,0))</f>
        <v>0.5</v>
      </c>
      <c r="L886" s="7">
        <f>INDEX(products!$A$1:$G$49,MATCH('Order-Worksheet'!$D886,products!$A$1:$A$49,0),MATCH('Order-Worksheet'!L$1,products!$A$1:$G$1,0))</f>
        <v>5.3699999999999992</v>
      </c>
      <c r="M886" s="7">
        <f t="shared" si="39"/>
        <v>5.3699999999999992</v>
      </c>
      <c r="N886" t="str">
        <f t="shared" si="40"/>
        <v>Robusta</v>
      </c>
      <c r="O886" t="str">
        <f t="shared" si="41"/>
        <v>Dark</v>
      </c>
      <c r="P886" t="str">
        <f>VLOOKUP(Orders_Table[[#This Row],[Customer ID]],customers!$A$1:$I$1001,9,FALSE)</f>
        <v>Yes</v>
      </c>
    </row>
    <row r="887" spans="1:16" x14ac:dyDescent="0.25">
      <c r="A887" s="2" t="s">
        <v>5495</v>
      </c>
      <c r="B887" s="4">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INDEX(products!$A$1:$G$49,MATCH('Order-Worksheet'!$D887,products!$A$1:$A$49,0),MATCH('Order-Worksheet'!I$1,products!$A$1:$G$1,0))</f>
        <v>Rob</v>
      </c>
      <c r="J887" t="str">
        <f>INDEX(products!$A$1:$G$49,MATCH('Order-Worksheet'!$D887,products!$A$1:$A$49,0),MATCH('Order-Worksheet'!J$1,products!$A$1:$G$1,0))</f>
        <v>D</v>
      </c>
      <c r="K887" s="5">
        <f>INDEX(products!$A$1:$G$49,MATCH('Order-Worksheet'!$D887,products!$A$1:$A$49,0),MATCH('Order-Worksheet'!K$1,products!$A$1:$G$1,0))</f>
        <v>2.5</v>
      </c>
      <c r="L887" s="7">
        <f>INDEX(products!$A$1:$G$49,MATCH('Order-Worksheet'!$D887,products!$A$1:$A$49,0),MATCH('Order-Worksheet'!L$1,products!$A$1:$G$1,0))</f>
        <v>20.584999999999997</v>
      </c>
      <c r="M887" s="7">
        <f t="shared" si="39"/>
        <v>123.50999999999999</v>
      </c>
      <c r="N887" t="str">
        <f t="shared" si="40"/>
        <v>Robusta</v>
      </c>
      <c r="O887" t="str">
        <f t="shared" si="41"/>
        <v>Dark</v>
      </c>
      <c r="P887" t="str">
        <f>VLOOKUP(Orders_Table[[#This Row],[Customer ID]],customers!$A$1:$I$1001,9,FALSE)</f>
        <v>No</v>
      </c>
    </row>
    <row r="888" spans="1:16" x14ac:dyDescent="0.25">
      <c r="A888" s="2" t="s">
        <v>5501</v>
      </c>
      <c r="B888" s="4">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INDEX(products!$A$1:$G$49,MATCH('Order-Worksheet'!$D888,products!$A$1:$A$49,0),MATCH('Order-Worksheet'!I$1,products!$A$1:$G$1,0))</f>
        <v>Lib</v>
      </c>
      <c r="J888" t="str">
        <f>INDEX(products!$A$1:$G$49,MATCH('Order-Worksheet'!$D888,products!$A$1:$A$49,0),MATCH('Order-Worksheet'!J$1,products!$A$1:$G$1,0))</f>
        <v>M</v>
      </c>
      <c r="K888" s="5">
        <f>INDEX(products!$A$1:$G$49,MATCH('Order-Worksheet'!$D888,products!$A$1:$A$49,0),MATCH('Order-Worksheet'!K$1,products!$A$1:$G$1,0))</f>
        <v>0.5</v>
      </c>
      <c r="L888" s="7">
        <f>INDEX(products!$A$1:$G$49,MATCH('Order-Worksheet'!$D888,products!$A$1:$A$49,0),MATCH('Order-Worksheet'!L$1,products!$A$1:$G$1,0))</f>
        <v>8.73</v>
      </c>
      <c r="M888" s="7">
        <f t="shared" si="39"/>
        <v>17.46</v>
      </c>
      <c r="N888" t="str">
        <f t="shared" si="40"/>
        <v>Liberica</v>
      </c>
      <c r="O888" t="str">
        <f t="shared" si="41"/>
        <v>Medium</v>
      </c>
      <c r="P888" t="str">
        <f>VLOOKUP(Orders_Table[[#This Row],[Customer ID]],customers!$A$1:$I$1001,9,FALSE)</f>
        <v>No</v>
      </c>
    </row>
    <row r="889" spans="1:16" x14ac:dyDescent="0.25">
      <c r="A889" s="2" t="s">
        <v>5507</v>
      </c>
      <c r="B889" s="4">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INDEX(products!$A$1:$G$49,MATCH('Order-Worksheet'!$D889,products!$A$1:$A$49,0),MATCH('Order-Worksheet'!I$1,products!$A$1:$G$1,0))</f>
        <v>Exc</v>
      </c>
      <c r="J889" t="str">
        <f>INDEX(products!$A$1:$G$49,MATCH('Order-Worksheet'!$D889,products!$A$1:$A$49,0),MATCH('Order-Worksheet'!J$1,products!$A$1:$G$1,0))</f>
        <v>L</v>
      </c>
      <c r="K889" s="5">
        <f>INDEX(products!$A$1:$G$49,MATCH('Order-Worksheet'!$D889,products!$A$1:$A$49,0),MATCH('Order-Worksheet'!K$1,products!$A$1:$G$1,0))</f>
        <v>0.2</v>
      </c>
      <c r="L889" s="7">
        <f>INDEX(products!$A$1:$G$49,MATCH('Order-Worksheet'!$D889,products!$A$1:$A$49,0),MATCH('Order-Worksheet'!L$1,products!$A$1:$G$1,0))</f>
        <v>4.4550000000000001</v>
      </c>
      <c r="M889" s="7">
        <f t="shared" si="39"/>
        <v>13.365</v>
      </c>
      <c r="N889" t="str">
        <f t="shared" si="40"/>
        <v>Excelsa</v>
      </c>
      <c r="O889" t="str">
        <f t="shared" si="41"/>
        <v>Light</v>
      </c>
      <c r="P889" t="str">
        <f>VLOOKUP(Orders_Table[[#This Row],[Customer ID]],customers!$A$1:$I$1001,9,FALSE)</f>
        <v>No</v>
      </c>
    </row>
    <row r="890" spans="1:16" x14ac:dyDescent="0.25">
      <c r="A890" s="2" t="s">
        <v>5513</v>
      </c>
      <c r="B890" s="4">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INDEX(products!$A$1:$G$49,MATCH('Order-Worksheet'!$D890,products!$A$1:$A$49,0),MATCH('Order-Worksheet'!I$1,products!$A$1:$G$1,0))</f>
        <v>Ara</v>
      </c>
      <c r="J890" t="str">
        <f>INDEX(products!$A$1:$G$49,MATCH('Order-Worksheet'!$D890,products!$A$1:$A$49,0),MATCH('Order-Worksheet'!J$1,products!$A$1:$G$1,0))</f>
        <v>L</v>
      </c>
      <c r="K890" s="5">
        <f>INDEX(products!$A$1:$G$49,MATCH('Order-Worksheet'!$D890,products!$A$1:$A$49,0),MATCH('Order-Worksheet'!K$1,products!$A$1:$G$1,0))</f>
        <v>0.2</v>
      </c>
      <c r="L890" s="7">
        <f>INDEX(products!$A$1:$G$49,MATCH('Order-Worksheet'!$D890,products!$A$1:$A$49,0),MATCH('Order-Worksheet'!L$1,products!$A$1:$G$1,0))</f>
        <v>3.8849999999999998</v>
      </c>
      <c r="M890" s="7">
        <f t="shared" si="39"/>
        <v>7.77</v>
      </c>
      <c r="N890" t="str">
        <f t="shared" si="40"/>
        <v>Arabica</v>
      </c>
      <c r="O890" t="str">
        <f t="shared" si="41"/>
        <v>Light</v>
      </c>
      <c r="P890" t="str">
        <f>VLOOKUP(Orders_Table[[#This Row],[Customer ID]],customers!$A$1:$I$1001,9,FALSE)</f>
        <v>Yes</v>
      </c>
    </row>
    <row r="891" spans="1:16" x14ac:dyDescent="0.25">
      <c r="A891" s="2" t="s">
        <v>5519</v>
      </c>
      <c r="B891" s="4">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INDEX(products!$A$1:$G$49,MATCH('Order-Worksheet'!$D891,products!$A$1:$A$49,0),MATCH('Order-Worksheet'!I$1,products!$A$1:$G$1,0))</f>
        <v>Rob</v>
      </c>
      <c r="J891" t="str">
        <f>INDEX(products!$A$1:$G$49,MATCH('Order-Worksheet'!$D891,products!$A$1:$A$49,0),MATCH('Order-Worksheet'!J$1,products!$A$1:$G$1,0))</f>
        <v>D</v>
      </c>
      <c r="K891" s="5">
        <f>INDEX(products!$A$1:$G$49,MATCH('Order-Worksheet'!$D891,products!$A$1:$A$49,0),MATCH('Order-Worksheet'!K$1,products!$A$1:$G$1,0))</f>
        <v>0.2</v>
      </c>
      <c r="L891" s="7">
        <f>INDEX(products!$A$1:$G$49,MATCH('Order-Worksheet'!$D891,products!$A$1:$A$49,0),MATCH('Order-Worksheet'!L$1,products!$A$1:$G$1,0))</f>
        <v>2.6849999999999996</v>
      </c>
      <c r="M891" s="7">
        <f t="shared" si="39"/>
        <v>2.6849999999999996</v>
      </c>
      <c r="N891" t="str">
        <f t="shared" si="40"/>
        <v>Robusta</v>
      </c>
      <c r="O891" t="str">
        <f t="shared" si="41"/>
        <v>Dark</v>
      </c>
      <c r="P891" t="str">
        <f>VLOOKUP(Orders_Table[[#This Row],[Customer ID]],customers!$A$1:$I$1001,9,FALSE)</f>
        <v>Yes</v>
      </c>
    </row>
    <row r="892" spans="1:16" x14ac:dyDescent="0.25">
      <c r="A892" s="2" t="s">
        <v>5525</v>
      </c>
      <c r="B892" s="4">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INDEX(products!$A$1:$G$49,MATCH('Order-Worksheet'!$D892,products!$A$1:$A$49,0),MATCH('Order-Worksheet'!I$1,products!$A$1:$G$1,0))</f>
        <v>Rob</v>
      </c>
      <c r="J892" t="str">
        <f>INDEX(products!$A$1:$G$49,MATCH('Order-Worksheet'!$D892,products!$A$1:$A$49,0),MATCH('Order-Worksheet'!J$1,products!$A$1:$G$1,0))</f>
        <v>D</v>
      </c>
      <c r="K892" s="5">
        <f>INDEX(products!$A$1:$G$49,MATCH('Order-Worksheet'!$D892,products!$A$1:$A$49,0),MATCH('Order-Worksheet'!K$1,products!$A$1:$G$1,0))</f>
        <v>2.5</v>
      </c>
      <c r="L892" s="7">
        <f>INDEX(products!$A$1:$G$49,MATCH('Order-Worksheet'!$D892,products!$A$1:$A$49,0),MATCH('Order-Worksheet'!L$1,products!$A$1:$G$1,0))</f>
        <v>20.584999999999997</v>
      </c>
      <c r="M892" s="7">
        <f t="shared" si="39"/>
        <v>20.584999999999997</v>
      </c>
      <c r="N892" t="str">
        <f t="shared" si="40"/>
        <v>Robusta</v>
      </c>
      <c r="O892" t="str">
        <f t="shared" si="41"/>
        <v>Dark</v>
      </c>
      <c r="P892" t="str">
        <f>VLOOKUP(Orders_Table[[#This Row],[Customer ID]],customers!$A$1:$I$1001,9,FALSE)</f>
        <v>Yes</v>
      </c>
    </row>
    <row r="893" spans="1:16" x14ac:dyDescent="0.25">
      <c r="A893" s="2" t="s">
        <v>5531</v>
      </c>
      <c r="B893" s="4">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INDEX(products!$A$1:$G$49,MATCH('Order-Worksheet'!$D893,products!$A$1:$A$49,0),MATCH('Order-Worksheet'!I$1,products!$A$1:$G$1,0))</f>
        <v>Ara</v>
      </c>
      <c r="J893" t="str">
        <f>INDEX(products!$A$1:$G$49,MATCH('Order-Worksheet'!$D893,products!$A$1:$A$49,0),MATCH('Order-Worksheet'!J$1,products!$A$1:$G$1,0))</f>
        <v>D</v>
      </c>
      <c r="K893" s="5">
        <f>INDEX(products!$A$1:$G$49,MATCH('Order-Worksheet'!$D893,products!$A$1:$A$49,0),MATCH('Order-Worksheet'!K$1,products!$A$1:$G$1,0))</f>
        <v>2.5</v>
      </c>
      <c r="L893" s="7">
        <f>INDEX(products!$A$1:$G$49,MATCH('Order-Worksheet'!$D893,products!$A$1:$A$49,0),MATCH('Order-Worksheet'!L$1,products!$A$1:$G$1,0))</f>
        <v>22.884999999999998</v>
      </c>
      <c r="M893" s="7">
        <f t="shared" si="39"/>
        <v>114.42499999999998</v>
      </c>
      <c r="N893" t="str">
        <f t="shared" si="40"/>
        <v>Arabica</v>
      </c>
      <c r="O893" t="str">
        <f t="shared" si="41"/>
        <v>Dark</v>
      </c>
      <c r="P893" t="str">
        <f>VLOOKUP(Orders_Table[[#This Row],[Customer ID]],customers!$A$1:$I$1001,9,FALSE)</f>
        <v>Yes</v>
      </c>
    </row>
    <row r="894" spans="1:16" x14ac:dyDescent="0.25">
      <c r="A894" s="2" t="s">
        <v>5537</v>
      </c>
      <c r="B894" s="4">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INDEX(products!$A$1:$G$49,MATCH('Order-Worksheet'!$D894,products!$A$1:$A$49,0),MATCH('Order-Worksheet'!I$1,products!$A$1:$G$1,0))</f>
        <v>Exc</v>
      </c>
      <c r="J894" t="str">
        <f>INDEX(products!$A$1:$G$49,MATCH('Order-Worksheet'!$D894,products!$A$1:$A$49,0),MATCH('Order-Worksheet'!J$1,products!$A$1:$G$1,0))</f>
        <v>M</v>
      </c>
      <c r="K894" s="5">
        <f>INDEX(products!$A$1:$G$49,MATCH('Order-Worksheet'!$D894,products!$A$1:$A$49,0),MATCH('Order-Worksheet'!K$1,products!$A$1:$G$1,0))</f>
        <v>0.2</v>
      </c>
      <c r="L894" s="7">
        <f>INDEX(products!$A$1:$G$49,MATCH('Order-Worksheet'!$D894,products!$A$1:$A$49,0),MATCH('Order-Worksheet'!L$1,products!$A$1:$G$1,0))</f>
        <v>4.125</v>
      </c>
      <c r="M894" s="7">
        <f t="shared" si="39"/>
        <v>20.625</v>
      </c>
      <c r="N894" t="str">
        <f t="shared" si="40"/>
        <v>Excelsa</v>
      </c>
      <c r="O894" t="str">
        <f t="shared" si="41"/>
        <v>Medium</v>
      </c>
      <c r="P894" t="str">
        <f>VLOOKUP(Orders_Table[[#This Row],[Customer ID]],customers!$A$1:$I$1001,9,FALSE)</f>
        <v>No</v>
      </c>
    </row>
    <row r="895" spans="1:16" x14ac:dyDescent="0.25">
      <c r="A895" s="2" t="s">
        <v>5543</v>
      </c>
      <c r="B895" s="4">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INDEX(products!$A$1:$G$49,MATCH('Order-Worksheet'!$D895,products!$A$1:$A$49,0),MATCH('Order-Worksheet'!I$1,products!$A$1:$G$1,0))</f>
        <v>Lib</v>
      </c>
      <c r="J895" t="str">
        <f>INDEX(products!$A$1:$G$49,MATCH('Order-Worksheet'!$D895,products!$A$1:$A$49,0),MATCH('Order-Worksheet'!J$1,products!$A$1:$G$1,0))</f>
        <v>L</v>
      </c>
      <c r="K895" s="5">
        <f>INDEX(products!$A$1:$G$49,MATCH('Order-Worksheet'!$D895,products!$A$1:$A$49,0),MATCH('Order-Worksheet'!K$1,products!$A$1:$G$1,0))</f>
        <v>0.5</v>
      </c>
      <c r="L895" s="7">
        <f>INDEX(products!$A$1:$G$49,MATCH('Order-Worksheet'!$D895,products!$A$1:$A$49,0),MATCH('Order-Worksheet'!L$1,products!$A$1:$G$1,0))</f>
        <v>9.51</v>
      </c>
      <c r="M895" s="7">
        <f t="shared" si="39"/>
        <v>57.06</v>
      </c>
      <c r="N895" t="str">
        <f t="shared" si="40"/>
        <v>Liberica</v>
      </c>
      <c r="O895" t="str">
        <f t="shared" si="41"/>
        <v>Light</v>
      </c>
      <c r="P895" t="str">
        <f>VLOOKUP(Orders_Table[[#This Row],[Customer ID]],customers!$A$1:$I$1001,9,FALSE)</f>
        <v>Yes</v>
      </c>
    </row>
    <row r="896" spans="1:16" x14ac:dyDescent="0.25">
      <c r="A896" s="2" t="s">
        <v>5548</v>
      </c>
      <c r="B896" s="4">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INDEX(products!$A$1:$G$49,MATCH('Order-Worksheet'!$D896,products!$A$1:$A$49,0),MATCH('Order-Worksheet'!I$1,products!$A$1:$G$1,0))</f>
        <v>Rob</v>
      </c>
      <c r="J896" t="str">
        <f>INDEX(products!$A$1:$G$49,MATCH('Order-Worksheet'!$D896,products!$A$1:$A$49,0),MATCH('Order-Worksheet'!J$1,products!$A$1:$G$1,0))</f>
        <v>D</v>
      </c>
      <c r="K896" s="5">
        <f>INDEX(products!$A$1:$G$49,MATCH('Order-Worksheet'!$D896,products!$A$1:$A$49,0),MATCH('Order-Worksheet'!K$1,products!$A$1:$G$1,0))</f>
        <v>2.5</v>
      </c>
      <c r="L896" s="7">
        <f>INDEX(products!$A$1:$G$49,MATCH('Order-Worksheet'!$D896,products!$A$1:$A$49,0),MATCH('Order-Worksheet'!L$1,products!$A$1:$G$1,0))</f>
        <v>20.584999999999997</v>
      </c>
      <c r="M896" s="7">
        <f t="shared" si="39"/>
        <v>82.339999999999989</v>
      </c>
      <c r="N896" t="str">
        <f t="shared" si="40"/>
        <v>Robusta</v>
      </c>
      <c r="O896" t="str">
        <f t="shared" si="41"/>
        <v>Dark</v>
      </c>
      <c r="P896" t="str">
        <f>VLOOKUP(Orders_Table[[#This Row],[Customer ID]],customers!$A$1:$I$1001,9,FALSE)</f>
        <v>Yes</v>
      </c>
    </row>
    <row r="897" spans="1:16" x14ac:dyDescent="0.25">
      <c r="A897" s="2" t="s">
        <v>5553</v>
      </c>
      <c r="B897" s="4">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INDEX(products!$A$1:$G$49,MATCH('Order-Worksheet'!$D897,products!$A$1:$A$49,0),MATCH('Order-Worksheet'!I$1,products!$A$1:$G$1,0))</f>
        <v>Exc</v>
      </c>
      <c r="J897" t="str">
        <f>INDEX(products!$A$1:$G$49,MATCH('Order-Worksheet'!$D897,products!$A$1:$A$49,0),MATCH('Order-Worksheet'!J$1,products!$A$1:$G$1,0))</f>
        <v>M</v>
      </c>
      <c r="K897" s="5">
        <f>INDEX(products!$A$1:$G$49,MATCH('Order-Worksheet'!$D897,products!$A$1:$A$49,0),MATCH('Order-Worksheet'!K$1,products!$A$1:$G$1,0))</f>
        <v>2.5</v>
      </c>
      <c r="L897" s="7">
        <f>INDEX(products!$A$1:$G$49,MATCH('Order-Worksheet'!$D897,products!$A$1:$A$49,0),MATCH('Order-Worksheet'!L$1,products!$A$1:$G$1,0))</f>
        <v>31.624999999999996</v>
      </c>
      <c r="M897" s="7">
        <f t="shared" si="39"/>
        <v>158.12499999999997</v>
      </c>
      <c r="N897" t="str">
        <f t="shared" si="40"/>
        <v>Excelsa</v>
      </c>
      <c r="O897" t="str">
        <f t="shared" si="41"/>
        <v>Medium</v>
      </c>
      <c r="P897" t="str">
        <f>VLOOKUP(Orders_Table[[#This Row],[Customer ID]],customers!$A$1:$I$1001,9,FALSE)</f>
        <v>No</v>
      </c>
    </row>
    <row r="898" spans="1:16" x14ac:dyDescent="0.25">
      <c r="A898" s="2" t="s">
        <v>5558</v>
      </c>
      <c r="B898" s="4">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INDEX(products!$A$1:$G$49,MATCH('Order-Worksheet'!$D898,products!$A$1:$A$49,0),MATCH('Order-Worksheet'!I$1,products!$A$1:$G$1,0))</f>
        <v>Rob</v>
      </c>
      <c r="J898" t="str">
        <f>INDEX(products!$A$1:$G$49,MATCH('Order-Worksheet'!$D898,products!$A$1:$A$49,0),MATCH('Order-Worksheet'!J$1,products!$A$1:$G$1,0))</f>
        <v>D</v>
      </c>
      <c r="K898" s="5">
        <f>INDEX(products!$A$1:$G$49,MATCH('Order-Worksheet'!$D898,products!$A$1:$A$49,0),MATCH('Order-Worksheet'!K$1,products!$A$1:$G$1,0))</f>
        <v>0.5</v>
      </c>
      <c r="L898" s="7">
        <f>INDEX(products!$A$1:$G$49,MATCH('Order-Worksheet'!$D898,products!$A$1:$A$49,0),MATCH('Order-Worksheet'!L$1,products!$A$1:$G$1,0))</f>
        <v>5.3699999999999992</v>
      </c>
      <c r="M898" s="7">
        <f t="shared" si="39"/>
        <v>32.22</v>
      </c>
      <c r="N898" t="str">
        <f t="shared" si="40"/>
        <v>Robusta</v>
      </c>
      <c r="O898" t="str">
        <f t="shared" si="41"/>
        <v>Dark</v>
      </c>
      <c r="P898" t="str">
        <f>VLOOKUP(Orders_Table[[#This Row],[Customer ID]],customers!$A$1:$I$1001,9,FALSE)</f>
        <v>Yes</v>
      </c>
    </row>
    <row r="899" spans="1:16" x14ac:dyDescent="0.25">
      <c r="A899" s="2" t="s">
        <v>5564</v>
      </c>
      <c r="B899" s="4">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INDEX(products!$A$1:$G$49,MATCH('Order-Worksheet'!$D899,products!$A$1:$A$49,0),MATCH('Order-Worksheet'!I$1,products!$A$1:$G$1,0))</f>
        <v>Exc</v>
      </c>
      <c r="J899" t="str">
        <f>INDEX(products!$A$1:$G$49,MATCH('Order-Worksheet'!$D899,products!$A$1:$A$49,0),MATCH('Order-Worksheet'!J$1,products!$A$1:$G$1,0))</f>
        <v>D</v>
      </c>
      <c r="K899" s="5">
        <f>INDEX(products!$A$1:$G$49,MATCH('Order-Worksheet'!$D899,products!$A$1:$A$49,0),MATCH('Order-Worksheet'!K$1,products!$A$1:$G$1,0))</f>
        <v>1</v>
      </c>
      <c r="L899" s="7">
        <f>INDEX(products!$A$1:$G$49,MATCH('Order-Worksheet'!$D899,products!$A$1:$A$49,0),MATCH('Order-Worksheet'!L$1,products!$A$1:$G$1,0))</f>
        <v>12.15</v>
      </c>
      <c r="M899" s="7">
        <f t="shared" ref="M899:M962" si="42">L899*E899</f>
        <v>24.3</v>
      </c>
      <c r="N899" t="str">
        <f t="shared" ref="N899:N962" si="43">IF(I899="Rob", "Robusta", IF(I899="Exc", "Excelsa", IF(I899="Ara", "Arabica",IF(I899="Lib", "Liberica"))))</f>
        <v>Excelsa</v>
      </c>
      <c r="O899" t="str">
        <f t="shared" ref="O899:O962" si="44">IF(J899="M","Medium",IF(J899="D","Dark",IF(J899="L", "Light","")))</f>
        <v>Dark</v>
      </c>
      <c r="P899" t="str">
        <f>VLOOKUP(Orders_Table[[#This Row],[Customer ID]],customers!$A$1:$I$1001,9,FALSE)</f>
        <v>No</v>
      </c>
    </row>
    <row r="900" spans="1:16" x14ac:dyDescent="0.25">
      <c r="A900" s="2" t="s">
        <v>5570</v>
      </c>
      <c r="B900" s="4">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INDEX(products!$A$1:$G$49,MATCH('Order-Worksheet'!$D900,products!$A$1:$A$49,0),MATCH('Order-Worksheet'!I$1,products!$A$1:$G$1,0))</f>
        <v>Rob</v>
      </c>
      <c r="J900" t="str">
        <f>INDEX(products!$A$1:$G$49,MATCH('Order-Worksheet'!$D900,products!$A$1:$A$49,0),MATCH('Order-Worksheet'!J$1,products!$A$1:$G$1,0))</f>
        <v>L</v>
      </c>
      <c r="K900" s="5">
        <f>INDEX(products!$A$1:$G$49,MATCH('Order-Worksheet'!$D900,products!$A$1:$A$49,0),MATCH('Order-Worksheet'!K$1,products!$A$1:$G$1,0))</f>
        <v>0.5</v>
      </c>
      <c r="L900" s="7">
        <f>INDEX(products!$A$1:$G$49,MATCH('Order-Worksheet'!$D900,products!$A$1:$A$49,0),MATCH('Order-Worksheet'!L$1,products!$A$1:$G$1,0))</f>
        <v>7.169999999999999</v>
      </c>
      <c r="M900" s="7">
        <f t="shared" si="42"/>
        <v>35.849999999999994</v>
      </c>
      <c r="N900" t="str">
        <f t="shared" si="43"/>
        <v>Robusta</v>
      </c>
      <c r="O900" t="str">
        <f t="shared" si="44"/>
        <v>Light</v>
      </c>
      <c r="P900" t="str">
        <f>VLOOKUP(Orders_Table[[#This Row],[Customer ID]],customers!$A$1:$I$1001,9,FALSE)</f>
        <v>No</v>
      </c>
    </row>
    <row r="901" spans="1:16" x14ac:dyDescent="0.25">
      <c r="A901" s="2" t="s">
        <v>5575</v>
      </c>
      <c r="B901" s="4">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INDEX(products!$A$1:$G$49,MATCH('Order-Worksheet'!$D901,products!$A$1:$A$49,0),MATCH('Order-Worksheet'!I$1,products!$A$1:$G$1,0))</f>
        <v>Lib</v>
      </c>
      <c r="J901" t="str">
        <f>INDEX(products!$A$1:$G$49,MATCH('Order-Worksheet'!$D901,products!$A$1:$A$49,0),MATCH('Order-Worksheet'!J$1,products!$A$1:$G$1,0))</f>
        <v>M</v>
      </c>
      <c r="K901" s="5">
        <f>INDEX(products!$A$1:$G$49,MATCH('Order-Worksheet'!$D901,products!$A$1:$A$49,0),MATCH('Order-Worksheet'!K$1,products!$A$1:$G$1,0))</f>
        <v>1</v>
      </c>
      <c r="L901" s="7">
        <f>INDEX(products!$A$1:$G$49,MATCH('Order-Worksheet'!$D901,products!$A$1:$A$49,0),MATCH('Order-Worksheet'!L$1,products!$A$1:$G$1,0))</f>
        <v>14.55</v>
      </c>
      <c r="M901" s="7">
        <f t="shared" si="42"/>
        <v>72.75</v>
      </c>
      <c r="N901" t="str">
        <f t="shared" si="43"/>
        <v>Liberica</v>
      </c>
      <c r="O901" t="str">
        <f t="shared" si="44"/>
        <v>Medium</v>
      </c>
      <c r="P901" t="str">
        <f>VLOOKUP(Orders_Table[[#This Row],[Customer ID]],customers!$A$1:$I$1001,9,FALSE)</f>
        <v>No</v>
      </c>
    </row>
    <row r="902" spans="1:16" x14ac:dyDescent="0.25">
      <c r="A902" s="2" t="s">
        <v>5580</v>
      </c>
      <c r="B902" s="4">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INDEX(products!$A$1:$G$49,MATCH('Order-Worksheet'!$D902,products!$A$1:$A$49,0),MATCH('Order-Worksheet'!I$1,products!$A$1:$G$1,0))</f>
        <v>Lib</v>
      </c>
      <c r="J902" t="str">
        <f>INDEX(products!$A$1:$G$49,MATCH('Order-Worksheet'!$D902,products!$A$1:$A$49,0),MATCH('Order-Worksheet'!J$1,products!$A$1:$G$1,0))</f>
        <v>L</v>
      </c>
      <c r="K902" s="5">
        <f>INDEX(products!$A$1:$G$49,MATCH('Order-Worksheet'!$D902,products!$A$1:$A$49,0),MATCH('Order-Worksheet'!K$1,products!$A$1:$G$1,0))</f>
        <v>1</v>
      </c>
      <c r="L902" s="7">
        <f>INDEX(products!$A$1:$G$49,MATCH('Order-Worksheet'!$D902,products!$A$1:$A$49,0),MATCH('Order-Worksheet'!L$1,products!$A$1:$G$1,0))</f>
        <v>15.85</v>
      </c>
      <c r="M902" s="7">
        <f t="shared" si="42"/>
        <v>47.55</v>
      </c>
      <c r="N902" t="str">
        <f t="shared" si="43"/>
        <v>Liberica</v>
      </c>
      <c r="O902" t="str">
        <f t="shared" si="44"/>
        <v>Light</v>
      </c>
      <c r="P902" t="str">
        <f>VLOOKUP(Orders_Table[[#This Row],[Customer ID]],customers!$A$1:$I$1001,9,FALSE)</f>
        <v>No</v>
      </c>
    </row>
    <row r="903" spans="1:16" x14ac:dyDescent="0.25">
      <c r="A903" s="2" t="s">
        <v>5585</v>
      </c>
      <c r="B903" s="4">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INDEX(products!$A$1:$G$49,MATCH('Order-Worksheet'!$D903,products!$A$1:$A$49,0),MATCH('Order-Worksheet'!I$1,products!$A$1:$G$1,0))</f>
        <v>Rob</v>
      </c>
      <c r="J903" t="str">
        <f>INDEX(products!$A$1:$G$49,MATCH('Order-Worksheet'!$D903,products!$A$1:$A$49,0),MATCH('Order-Worksheet'!J$1,products!$A$1:$G$1,0))</f>
        <v>L</v>
      </c>
      <c r="K903" s="5">
        <f>INDEX(products!$A$1:$G$49,MATCH('Order-Worksheet'!$D903,products!$A$1:$A$49,0),MATCH('Order-Worksheet'!K$1,products!$A$1:$G$1,0))</f>
        <v>0.2</v>
      </c>
      <c r="L903" s="7">
        <f>INDEX(products!$A$1:$G$49,MATCH('Order-Worksheet'!$D903,products!$A$1:$A$49,0),MATCH('Order-Worksheet'!L$1,products!$A$1:$G$1,0))</f>
        <v>3.5849999999999995</v>
      </c>
      <c r="M903" s="7">
        <f t="shared" si="42"/>
        <v>3.5849999999999995</v>
      </c>
      <c r="N903" t="str">
        <f t="shared" si="43"/>
        <v>Robusta</v>
      </c>
      <c r="O903" t="str">
        <f t="shared" si="44"/>
        <v>Light</v>
      </c>
      <c r="P903" t="str">
        <f>VLOOKUP(Orders_Table[[#This Row],[Customer ID]],customers!$A$1:$I$1001,9,FALSE)</f>
        <v>Yes</v>
      </c>
    </row>
    <row r="904" spans="1:16" x14ac:dyDescent="0.25">
      <c r="A904" s="2" t="s">
        <v>5591</v>
      </c>
      <c r="B904" s="4">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INDEX(products!$A$1:$G$49,MATCH('Order-Worksheet'!$D904,products!$A$1:$A$49,0),MATCH('Order-Worksheet'!I$1,products!$A$1:$G$1,0))</f>
        <v>Exc</v>
      </c>
      <c r="J904" t="str">
        <f>INDEX(products!$A$1:$G$49,MATCH('Order-Worksheet'!$D904,products!$A$1:$A$49,0),MATCH('Order-Worksheet'!J$1,products!$A$1:$G$1,0))</f>
        <v>M</v>
      </c>
      <c r="K904" s="5">
        <f>INDEX(products!$A$1:$G$49,MATCH('Order-Worksheet'!$D904,products!$A$1:$A$49,0),MATCH('Order-Worksheet'!K$1,products!$A$1:$G$1,0))</f>
        <v>2.5</v>
      </c>
      <c r="L904" s="7">
        <f>INDEX(products!$A$1:$G$49,MATCH('Order-Worksheet'!$D904,products!$A$1:$A$49,0),MATCH('Order-Worksheet'!L$1,products!$A$1:$G$1,0))</f>
        <v>31.624999999999996</v>
      </c>
      <c r="M904" s="7">
        <f t="shared" si="42"/>
        <v>158.12499999999997</v>
      </c>
      <c r="N904" t="str">
        <f t="shared" si="43"/>
        <v>Excelsa</v>
      </c>
      <c r="O904" t="str">
        <f t="shared" si="44"/>
        <v>Medium</v>
      </c>
      <c r="P904" t="str">
        <f>VLOOKUP(Orders_Table[[#This Row],[Customer ID]],customers!$A$1:$I$1001,9,FALSE)</f>
        <v>No</v>
      </c>
    </row>
    <row r="905" spans="1:16" x14ac:dyDescent="0.25">
      <c r="A905" s="2" t="s">
        <v>5597</v>
      </c>
      <c r="B905" s="4">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INDEX(products!$A$1:$G$49,MATCH('Order-Worksheet'!$D905,products!$A$1:$A$49,0),MATCH('Order-Worksheet'!I$1,products!$A$1:$G$1,0))</f>
        <v>Lib</v>
      </c>
      <c r="J905" t="str">
        <f>INDEX(products!$A$1:$G$49,MATCH('Order-Worksheet'!$D905,products!$A$1:$A$49,0),MATCH('Order-Worksheet'!J$1,products!$A$1:$G$1,0))</f>
        <v>M</v>
      </c>
      <c r="K905" s="5">
        <f>INDEX(products!$A$1:$G$49,MATCH('Order-Worksheet'!$D905,products!$A$1:$A$49,0),MATCH('Order-Worksheet'!K$1,products!$A$1:$G$1,0))</f>
        <v>0.5</v>
      </c>
      <c r="L905" s="7">
        <f>INDEX(products!$A$1:$G$49,MATCH('Order-Worksheet'!$D905,products!$A$1:$A$49,0),MATCH('Order-Worksheet'!L$1,products!$A$1:$G$1,0))</f>
        <v>8.73</v>
      </c>
      <c r="M905" s="7">
        <f t="shared" si="42"/>
        <v>17.46</v>
      </c>
      <c r="N905" t="str">
        <f t="shared" si="43"/>
        <v>Liberica</v>
      </c>
      <c r="O905" t="str">
        <f t="shared" si="44"/>
        <v>Medium</v>
      </c>
      <c r="P905" t="str">
        <f>VLOOKUP(Orders_Table[[#This Row],[Customer ID]],customers!$A$1:$I$1001,9,FALSE)</f>
        <v>No</v>
      </c>
    </row>
    <row r="906" spans="1:16" x14ac:dyDescent="0.25">
      <c r="A906" s="2" t="s">
        <v>5603</v>
      </c>
      <c r="B906" s="4">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INDEX(products!$A$1:$G$49,MATCH('Order-Worksheet'!$D906,products!$A$1:$A$49,0),MATCH('Order-Worksheet'!I$1,products!$A$1:$G$1,0))</f>
        <v>Ara</v>
      </c>
      <c r="J906" t="str">
        <f>INDEX(products!$A$1:$G$49,MATCH('Order-Worksheet'!$D906,products!$A$1:$A$49,0),MATCH('Order-Worksheet'!J$1,products!$A$1:$G$1,0))</f>
        <v>L</v>
      </c>
      <c r="K906" s="5">
        <f>INDEX(products!$A$1:$G$49,MATCH('Order-Worksheet'!$D906,products!$A$1:$A$49,0),MATCH('Order-Worksheet'!K$1,products!$A$1:$G$1,0))</f>
        <v>2.5</v>
      </c>
      <c r="L906" s="7">
        <f>INDEX(products!$A$1:$G$49,MATCH('Order-Worksheet'!$D906,products!$A$1:$A$49,0),MATCH('Order-Worksheet'!L$1,products!$A$1:$G$1,0))</f>
        <v>29.784999999999997</v>
      </c>
      <c r="M906" s="7">
        <f t="shared" si="42"/>
        <v>148.92499999999998</v>
      </c>
      <c r="N906" t="str">
        <f t="shared" si="43"/>
        <v>Arabica</v>
      </c>
      <c r="O906" t="str">
        <f t="shared" si="44"/>
        <v>Light</v>
      </c>
      <c r="P906" t="str">
        <f>VLOOKUP(Orders_Table[[#This Row],[Customer ID]],customers!$A$1:$I$1001,9,FALSE)</f>
        <v>No</v>
      </c>
    </row>
    <row r="907" spans="1:16" x14ac:dyDescent="0.25">
      <c r="A907" s="2" t="s">
        <v>5609</v>
      </c>
      <c r="B907" s="4">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INDEX(products!$A$1:$G$49,MATCH('Order-Worksheet'!$D907,products!$A$1:$A$49,0),MATCH('Order-Worksheet'!I$1,products!$A$1:$G$1,0))</f>
        <v>Ara</v>
      </c>
      <c r="J907" t="str">
        <f>INDEX(products!$A$1:$G$49,MATCH('Order-Worksheet'!$D907,products!$A$1:$A$49,0),MATCH('Order-Worksheet'!J$1,products!$A$1:$G$1,0))</f>
        <v>M</v>
      </c>
      <c r="K907" s="5">
        <f>INDEX(products!$A$1:$G$49,MATCH('Order-Worksheet'!$D907,products!$A$1:$A$49,0),MATCH('Order-Worksheet'!K$1,products!$A$1:$G$1,0))</f>
        <v>0.5</v>
      </c>
      <c r="L907" s="7">
        <f>INDEX(products!$A$1:$G$49,MATCH('Order-Worksheet'!$D907,products!$A$1:$A$49,0),MATCH('Order-Worksheet'!L$1,products!$A$1:$G$1,0))</f>
        <v>6.75</v>
      </c>
      <c r="M907" s="7">
        <f t="shared" si="42"/>
        <v>40.5</v>
      </c>
      <c r="N907" t="str">
        <f t="shared" si="43"/>
        <v>Arabica</v>
      </c>
      <c r="O907" t="str">
        <f t="shared" si="44"/>
        <v>Medium</v>
      </c>
      <c r="P907" t="str">
        <f>VLOOKUP(Orders_Table[[#This Row],[Customer ID]],customers!$A$1:$I$1001,9,FALSE)</f>
        <v>Yes</v>
      </c>
    </row>
    <row r="908" spans="1:16" x14ac:dyDescent="0.25">
      <c r="A908" s="2" t="s">
        <v>5614</v>
      </c>
      <c r="B908" s="4">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INDEX(products!$A$1:$G$49,MATCH('Order-Worksheet'!$D908,products!$A$1:$A$49,0),MATCH('Order-Worksheet'!I$1,products!$A$1:$G$1,0))</f>
        <v>Ara</v>
      </c>
      <c r="J908" t="str">
        <f>INDEX(products!$A$1:$G$49,MATCH('Order-Worksheet'!$D908,products!$A$1:$A$49,0),MATCH('Order-Worksheet'!J$1,products!$A$1:$G$1,0))</f>
        <v>M</v>
      </c>
      <c r="K908" s="5">
        <f>INDEX(products!$A$1:$G$49,MATCH('Order-Worksheet'!$D908,products!$A$1:$A$49,0),MATCH('Order-Worksheet'!K$1,products!$A$1:$G$1,0))</f>
        <v>0.5</v>
      </c>
      <c r="L908" s="7">
        <f>INDEX(products!$A$1:$G$49,MATCH('Order-Worksheet'!$D908,products!$A$1:$A$49,0),MATCH('Order-Worksheet'!L$1,products!$A$1:$G$1,0))</f>
        <v>6.75</v>
      </c>
      <c r="M908" s="7">
        <f t="shared" si="42"/>
        <v>27</v>
      </c>
      <c r="N908" t="str">
        <f t="shared" si="43"/>
        <v>Arabica</v>
      </c>
      <c r="O908" t="str">
        <f t="shared" si="44"/>
        <v>Medium</v>
      </c>
      <c r="P908" t="str">
        <f>VLOOKUP(Orders_Table[[#This Row],[Customer ID]],customers!$A$1:$I$1001,9,FALSE)</f>
        <v>Yes</v>
      </c>
    </row>
    <row r="909" spans="1:16" x14ac:dyDescent="0.25">
      <c r="A909" s="2" t="s">
        <v>5620</v>
      </c>
      <c r="B909" s="4">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INDEX(products!$A$1:$G$49,MATCH('Order-Worksheet'!$D909,products!$A$1:$A$49,0),MATCH('Order-Worksheet'!I$1,products!$A$1:$G$1,0))</f>
        <v>Lib</v>
      </c>
      <c r="J909" t="str">
        <f>INDEX(products!$A$1:$G$49,MATCH('Order-Worksheet'!$D909,products!$A$1:$A$49,0),MATCH('Order-Worksheet'!J$1,products!$A$1:$G$1,0))</f>
        <v>D</v>
      </c>
      <c r="K909" s="5">
        <f>INDEX(products!$A$1:$G$49,MATCH('Order-Worksheet'!$D909,products!$A$1:$A$49,0),MATCH('Order-Worksheet'!K$1,products!$A$1:$G$1,0))</f>
        <v>1</v>
      </c>
      <c r="L909" s="7">
        <f>INDEX(products!$A$1:$G$49,MATCH('Order-Worksheet'!$D909,products!$A$1:$A$49,0),MATCH('Order-Worksheet'!L$1,products!$A$1:$G$1,0))</f>
        <v>12.95</v>
      </c>
      <c r="M909" s="7">
        <f t="shared" si="42"/>
        <v>38.849999999999994</v>
      </c>
      <c r="N909" t="str">
        <f t="shared" si="43"/>
        <v>Liberica</v>
      </c>
      <c r="O909" t="str">
        <f t="shared" si="44"/>
        <v>Dark</v>
      </c>
      <c r="P909" t="str">
        <f>VLOOKUP(Orders_Table[[#This Row],[Customer ID]],customers!$A$1:$I$1001,9,FALSE)</f>
        <v>No</v>
      </c>
    </row>
    <row r="910" spans="1:16" x14ac:dyDescent="0.25">
      <c r="A910" s="2" t="s">
        <v>5626</v>
      </c>
      <c r="B910" s="4">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INDEX(products!$A$1:$G$49,MATCH('Order-Worksheet'!$D910,products!$A$1:$A$49,0),MATCH('Order-Worksheet'!I$1,products!$A$1:$G$1,0))</f>
        <v>Rob</v>
      </c>
      <c r="J910" t="str">
        <f>INDEX(products!$A$1:$G$49,MATCH('Order-Worksheet'!$D910,products!$A$1:$A$49,0),MATCH('Order-Worksheet'!J$1,products!$A$1:$G$1,0))</f>
        <v>L</v>
      </c>
      <c r="K910" s="5">
        <f>INDEX(products!$A$1:$G$49,MATCH('Order-Worksheet'!$D910,products!$A$1:$A$49,0),MATCH('Order-Worksheet'!K$1,products!$A$1:$G$1,0))</f>
        <v>1</v>
      </c>
      <c r="L910" s="7">
        <f>INDEX(products!$A$1:$G$49,MATCH('Order-Worksheet'!$D910,products!$A$1:$A$49,0),MATCH('Order-Worksheet'!L$1,products!$A$1:$G$1,0))</f>
        <v>11.95</v>
      </c>
      <c r="M910" s="7">
        <f t="shared" si="42"/>
        <v>59.75</v>
      </c>
      <c r="N910" t="str">
        <f t="shared" si="43"/>
        <v>Robusta</v>
      </c>
      <c r="O910" t="str">
        <f t="shared" si="44"/>
        <v>Light</v>
      </c>
      <c r="P910" t="str">
        <f>VLOOKUP(Orders_Table[[#This Row],[Customer ID]],customers!$A$1:$I$1001,9,FALSE)</f>
        <v>No</v>
      </c>
    </row>
    <row r="911" spans="1:16" x14ac:dyDescent="0.25">
      <c r="A911" s="2" t="s">
        <v>5632</v>
      </c>
      <c r="B911" s="4">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INDEX(products!$A$1:$G$49,MATCH('Order-Worksheet'!$D911,products!$A$1:$A$49,0),MATCH('Order-Worksheet'!I$1,products!$A$1:$G$1,0))</f>
        <v>Rob</v>
      </c>
      <c r="J911" t="str">
        <f>INDEX(products!$A$1:$G$49,MATCH('Order-Worksheet'!$D911,products!$A$1:$A$49,0),MATCH('Order-Worksheet'!J$1,products!$A$1:$G$1,0))</f>
        <v>L</v>
      </c>
      <c r="K911" s="5">
        <f>INDEX(products!$A$1:$G$49,MATCH('Order-Worksheet'!$D911,products!$A$1:$A$49,0),MATCH('Order-Worksheet'!K$1,products!$A$1:$G$1,0))</f>
        <v>0.2</v>
      </c>
      <c r="L911" s="7">
        <f>INDEX(products!$A$1:$G$49,MATCH('Order-Worksheet'!$D911,products!$A$1:$A$49,0),MATCH('Order-Worksheet'!L$1,products!$A$1:$G$1,0))</f>
        <v>3.5849999999999995</v>
      </c>
      <c r="M911" s="7">
        <f t="shared" si="42"/>
        <v>10.754999999999999</v>
      </c>
      <c r="N911" t="str">
        <f t="shared" si="43"/>
        <v>Robusta</v>
      </c>
      <c r="O911" t="str">
        <f t="shared" si="44"/>
        <v>Light</v>
      </c>
      <c r="P911" t="str">
        <f>VLOOKUP(Orders_Table[[#This Row],[Customer ID]],customers!$A$1:$I$1001,9,FALSE)</f>
        <v>No</v>
      </c>
    </row>
    <row r="912" spans="1:16" x14ac:dyDescent="0.25">
      <c r="A912" s="2" t="s">
        <v>5637</v>
      </c>
      <c r="B912" s="4">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INDEX(products!$A$1:$G$49,MATCH('Order-Worksheet'!$D912,products!$A$1:$A$49,0),MATCH('Order-Worksheet'!I$1,products!$A$1:$G$1,0))</f>
        <v>Ara</v>
      </c>
      <c r="J912" t="str">
        <f>INDEX(products!$A$1:$G$49,MATCH('Order-Worksheet'!$D912,products!$A$1:$A$49,0),MATCH('Order-Worksheet'!J$1,products!$A$1:$G$1,0))</f>
        <v>D</v>
      </c>
      <c r="K912" s="5">
        <f>INDEX(products!$A$1:$G$49,MATCH('Order-Worksheet'!$D912,products!$A$1:$A$49,0),MATCH('Order-Worksheet'!K$1,products!$A$1:$G$1,0))</f>
        <v>2.5</v>
      </c>
      <c r="L912" s="7">
        <f>INDEX(products!$A$1:$G$49,MATCH('Order-Worksheet'!$D912,products!$A$1:$A$49,0),MATCH('Order-Worksheet'!L$1,products!$A$1:$G$1,0))</f>
        <v>22.884999999999998</v>
      </c>
      <c r="M912" s="7">
        <f t="shared" si="42"/>
        <v>91.539999999999992</v>
      </c>
      <c r="N912" t="str">
        <f t="shared" si="43"/>
        <v>Arabica</v>
      </c>
      <c r="O912" t="str">
        <f t="shared" si="44"/>
        <v>Dark</v>
      </c>
      <c r="P912" t="str">
        <f>VLOOKUP(Orders_Table[[#This Row],[Customer ID]],customers!$A$1:$I$1001,9,FALSE)</f>
        <v>No</v>
      </c>
    </row>
    <row r="913" spans="1:16" x14ac:dyDescent="0.25">
      <c r="A913" s="2" t="s">
        <v>5643</v>
      </c>
      <c r="B913" s="4">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INDEX(products!$A$1:$G$49,MATCH('Order-Worksheet'!$D913,products!$A$1:$A$49,0),MATCH('Order-Worksheet'!I$1,products!$A$1:$G$1,0))</f>
        <v>Ara</v>
      </c>
      <c r="J913" t="str">
        <f>INDEX(products!$A$1:$G$49,MATCH('Order-Worksheet'!$D913,products!$A$1:$A$49,0),MATCH('Order-Worksheet'!J$1,products!$A$1:$G$1,0))</f>
        <v>M</v>
      </c>
      <c r="K913" s="5">
        <f>INDEX(products!$A$1:$G$49,MATCH('Order-Worksheet'!$D913,products!$A$1:$A$49,0),MATCH('Order-Worksheet'!K$1,products!$A$1:$G$1,0))</f>
        <v>1</v>
      </c>
      <c r="L913" s="7">
        <f>INDEX(products!$A$1:$G$49,MATCH('Order-Worksheet'!$D913,products!$A$1:$A$49,0),MATCH('Order-Worksheet'!L$1,products!$A$1:$G$1,0))</f>
        <v>11.25</v>
      </c>
      <c r="M913" s="7">
        <f t="shared" si="42"/>
        <v>45</v>
      </c>
      <c r="N913" t="str">
        <f t="shared" si="43"/>
        <v>Arabica</v>
      </c>
      <c r="O913" t="str">
        <f t="shared" si="44"/>
        <v>Medium</v>
      </c>
      <c r="P913" t="str">
        <f>VLOOKUP(Orders_Table[[#This Row],[Customer ID]],customers!$A$1:$I$1001,9,FALSE)</f>
        <v>Yes</v>
      </c>
    </row>
    <row r="914" spans="1:16" x14ac:dyDescent="0.25">
      <c r="A914" s="2" t="s">
        <v>5649</v>
      </c>
      <c r="B914" s="4">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INDEX(products!$A$1:$G$49,MATCH('Order-Worksheet'!$D914,products!$A$1:$A$49,0),MATCH('Order-Worksheet'!I$1,products!$A$1:$G$1,0))</f>
        <v>Rob</v>
      </c>
      <c r="J914" t="str">
        <f>INDEX(products!$A$1:$G$49,MATCH('Order-Worksheet'!$D914,products!$A$1:$A$49,0),MATCH('Order-Worksheet'!J$1,products!$A$1:$G$1,0))</f>
        <v>M</v>
      </c>
      <c r="K914" s="5">
        <f>INDEX(products!$A$1:$G$49,MATCH('Order-Worksheet'!$D914,products!$A$1:$A$49,0),MATCH('Order-Worksheet'!K$1,products!$A$1:$G$1,0))</f>
        <v>2.5</v>
      </c>
      <c r="L914" s="7">
        <f>INDEX(products!$A$1:$G$49,MATCH('Order-Worksheet'!$D914,products!$A$1:$A$49,0),MATCH('Order-Worksheet'!L$1,products!$A$1:$G$1,0))</f>
        <v>22.884999999999998</v>
      </c>
      <c r="M914" s="7">
        <f t="shared" si="42"/>
        <v>137.31</v>
      </c>
      <c r="N914" t="str">
        <f t="shared" si="43"/>
        <v>Robusta</v>
      </c>
      <c r="O914" t="str">
        <f t="shared" si="44"/>
        <v>Medium</v>
      </c>
      <c r="P914" t="str">
        <f>VLOOKUP(Orders_Table[[#This Row],[Customer ID]],customers!$A$1:$I$1001,9,FALSE)</f>
        <v>Yes</v>
      </c>
    </row>
    <row r="915" spans="1:16" x14ac:dyDescent="0.25">
      <c r="A915" s="2" t="s">
        <v>5654</v>
      </c>
      <c r="B915" s="4">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INDEX(products!$A$1:$G$49,MATCH('Order-Worksheet'!$D915,products!$A$1:$A$49,0),MATCH('Order-Worksheet'!I$1,products!$A$1:$G$1,0))</f>
        <v>Ara</v>
      </c>
      <c r="J915" t="str">
        <f>INDEX(products!$A$1:$G$49,MATCH('Order-Worksheet'!$D915,products!$A$1:$A$49,0),MATCH('Order-Worksheet'!J$1,products!$A$1:$G$1,0))</f>
        <v>M</v>
      </c>
      <c r="K915" s="5">
        <f>INDEX(products!$A$1:$G$49,MATCH('Order-Worksheet'!$D915,products!$A$1:$A$49,0),MATCH('Order-Worksheet'!K$1,products!$A$1:$G$1,0))</f>
        <v>0.5</v>
      </c>
      <c r="L915" s="7">
        <f>INDEX(products!$A$1:$G$49,MATCH('Order-Worksheet'!$D915,products!$A$1:$A$49,0),MATCH('Order-Worksheet'!L$1,products!$A$1:$G$1,0))</f>
        <v>6.75</v>
      </c>
      <c r="M915" s="7">
        <f t="shared" si="42"/>
        <v>6.75</v>
      </c>
      <c r="N915" t="str">
        <f t="shared" si="43"/>
        <v>Arabica</v>
      </c>
      <c r="O915" t="str">
        <f t="shared" si="44"/>
        <v>Medium</v>
      </c>
      <c r="P915" t="str">
        <f>VLOOKUP(Orders_Table[[#This Row],[Customer ID]],customers!$A$1:$I$1001,9,FALSE)</f>
        <v>No</v>
      </c>
    </row>
    <row r="916" spans="1:16" x14ac:dyDescent="0.25">
      <c r="A916" s="2" t="s">
        <v>5660</v>
      </c>
      <c r="B916" s="4">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INDEX(products!$A$1:$G$49,MATCH('Order-Worksheet'!$D916,products!$A$1:$A$49,0),MATCH('Order-Worksheet'!I$1,products!$A$1:$G$1,0))</f>
        <v>Ara</v>
      </c>
      <c r="J916" t="str">
        <f>INDEX(products!$A$1:$G$49,MATCH('Order-Worksheet'!$D916,products!$A$1:$A$49,0),MATCH('Order-Worksheet'!J$1,products!$A$1:$G$1,0))</f>
        <v>M</v>
      </c>
      <c r="K916" s="5">
        <f>INDEX(products!$A$1:$G$49,MATCH('Order-Worksheet'!$D916,products!$A$1:$A$49,0),MATCH('Order-Worksheet'!K$1,products!$A$1:$G$1,0))</f>
        <v>1</v>
      </c>
      <c r="L916" s="7">
        <f>INDEX(products!$A$1:$G$49,MATCH('Order-Worksheet'!$D916,products!$A$1:$A$49,0),MATCH('Order-Worksheet'!L$1,products!$A$1:$G$1,0))</f>
        <v>11.25</v>
      </c>
      <c r="M916" s="7">
        <f t="shared" si="42"/>
        <v>45</v>
      </c>
      <c r="N916" t="str">
        <f t="shared" si="43"/>
        <v>Arabica</v>
      </c>
      <c r="O916" t="str">
        <f t="shared" si="44"/>
        <v>Medium</v>
      </c>
      <c r="P916" t="str">
        <f>VLOOKUP(Orders_Table[[#This Row],[Customer ID]],customers!$A$1:$I$1001,9,FALSE)</f>
        <v>No</v>
      </c>
    </row>
    <row r="917" spans="1:16" x14ac:dyDescent="0.25">
      <c r="A917" s="2" t="s">
        <v>5666</v>
      </c>
      <c r="B917" s="4">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INDEX(products!$A$1:$G$49,MATCH('Order-Worksheet'!$D917,products!$A$1:$A$49,0),MATCH('Order-Worksheet'!I$1,products!$A$1:$G$1,0))</f>
        <v>Exc</v>
      </c>
      <c r="J917" t="str">
        <f>INDEX(products!$A$1:$G$49,MATCH('Order-Worksheet'!$D917,products!$A$1:$A$49,0),MATCH('Order-Worksheet'!J$1,products!$A$1:$G$1,0))</f>
        <v>D</v>
      </c>
      <c r="K917" s="5">
        <f>INDEX(products!$A$1:$G$49,MATCH('Order-Worksheet'!$D917,products!$A$1:$A$49,0),MATCH('Order-Worksheet'!K$1,products!$A$1:$G$1,0))</f>
        <v>2.5</v>
      </c>
      <c r="L917" s="7">
        <f>INDEX(products!$A$1:$G$49,MATCH('Order-Worksheet'!$D917,products!$A$1:$A$49,0),MATCH('Order-Worksheet'!L$1,products!$A$1:$G$1,0))</f>
        <v>27.945</v>
      </c>
      <c r="M917" s="7">
        <f t="shared" si="42"/>
        <v>83.835000000000008</v>
      </c>
      <c r="N917" t="str">
        <f t="shared" si="43"/>
        <v>Excelsa</v>
      </c>
      <c r="O917" t="str">
        <f t="shared" si="44"/>
        <v>Dark</v>
      </c>
      <c r="P917" t="str">
        <f>VLOOKUP(Orders_Table[[#This Row],[Customer ID]],customers!$A$1:$I$1001,9,FALSE)</f>
        <v>Yes</v>
      </c>
    </row>
    <row r="918" spans="1:16" x14ac:dyDescent="0.25">
      <c r="A918" s="2" t="s">
        <v>5672</v>
      </c>
      <c r="B918" s="4">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INDEX(products!$A$1:$G$49,MATCH('Order-Worksheet'!$D918,products!$A$1:$A$49,0),MATCH('Order-Worksheet'!I$1,products!$A$1:$G$1,0))</f>
        <v>Exc</v>
      </c>
      <c r="J918" t="str">
        <f>INDEX(products!$A$1:$G$49,MATCH('Order-Worksheet'!$D918,products!$A$1:$A$49,0),MATCH('Order-Worksheet'!J$1,products!$A$1:$G$1,0))</f>
        <v>D</v>
      </c>
      <c r="K918" s="5">
        <f>INDEX(products!$A$1:$G$49,MATCH('Order-Worksheet'!$D918,products!$A$1:$A$49,0),MATCH('Order-Worksheet'!K$1,products!$A$1:$G$1,0))</f>
        <v>0.2</v>
      </c>
      <c r="L918" s="7">
        <f>INDEX(products!$A$1:$G$49,MATCH('Order-Worksheet'!$D918,products!$A$1:$A$49,0),MATCH('Order-Worksheet'!L$1,products!$A$1:$G$1,0))</f>
        <v>3.645</v>
      </c>
      <c r="M918" s="7">
        <f t="shared" si="42"/>
        <v>3.645</v>
      </c>
      <c r="N918" t="str">
        <f t="shared" si="43"/>
        <v>Excelsa</v>
      </c>
      <c r="O918" t="str">
        <f t="shared" si="44"/>
        <v>Dark</v>
      </c>
      <c r="P918" t="str">
        <f>VLOOKUP(Orders_Table[[#This Row],[Customer ID]],customers!$A$1:$I$1001,9,FALSE)</f>
        <v>Yes</v>
      </c>
    </row>
    <row r="919" spans="1:16" x14ac:dyDescent="0.25">
      <c r="A919" s="2" t="s">
        <v>5676</v>
      </c>
      <c r="B919" s="4">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INDEX(products!$A$1:$G$49,MATCH('Order-Worksheet'!$D919,products!$A$1:$A$49,0),MATCH('Order-Worksheet'!I$1,products!$A$1:$G$1,0))</f>
        <v>Ara</v>
      </c>
      <c r="J919" t="str">
        <f>INDEX(products!$A$1:$G$49,MATCH('Order-Worksheet'!$D919,products!$A$1:$A$49,0),MATCH('Order-Worksheet'!J$1,products!$A$1:$G$1,0))</f>
        <v>M</v>
      </c>
      <c r="K919" s="5">
        <f>INDEX(products!$A$1:$G$49,MATCH('Order-Worksheet'!$D919,products!$A$1:$A$49,0),MATCH('Order-Worksheet'!K$1,products!$A$1:$G$1,0))</f>
        <v>0.5</v>
      </c>
      <c r="L919" s="7">
        <f>INDEX(products!$A$1:$G$49,MATCH('Order-Worksheet'!$D919,products!$A$1:$A$49,0),MATCH('Order-Worksheet'!L$1,products!$A$1:$G$1,0))</f>
        <v>6.75</v>
      </c>
      <c r="M919" s="7">
        <f t="shared" si="42"/>
        <v>6.75</v>
      </c>
      <c r="N919" t="str">
        <f t="shared" si="43"/>
        <v>Arabica</v>
      </c>
      <c r="O919" t="str">
        <f t="shared" si="44"/>
        <v>Medium</v>
      </c>
      <c r="P919" t="str">
        <f>VLOOKUP(Orders_Table[[#This Row],[Customer ID]],customers!$A$1:$I$1001,9,FALSE)</f>
        <v>No</v>
      </c>
    </row>
    <row r="920" spans="1:16" x14ac:dyDescent="0.25">
      <c r="A920" s="2" t="s">
        <v>5676</v>
      </c>
      <c r="B920" s="4">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INDEX(products!$A$1:$G$49,MATCH('Order-Worksheet'!$D920,products!$A$1:$A$49,0),MATCH('Order-Worksheet'!I$1,products!$A$1:$G$1,0))</f>
        <v>Exc</v>
      </c>
      <c r="J920" t="str">
        <f>INDEX(products!$A$1:$G$49,MATCH('Order-Worksheet'!$D920,products!$A$1:$A$49,0),MATCH('Order-Worksheet'!J$1,products!$A$1:$G$1,0))</f>
        <v>D</v>
      </c>
      <c r="K920" s="5">
        <f>INDEX(products!$A$1:$G$49,MATCH('Order-Worksheet'!$D920,products!$A$1:$A$49,0),MATCH('Order-Worksheet'!K$1,products!$A$1:$G$1,0))</f>
        <v>0.5</v>
      </c>
      <c r="L920" s="7">
        <f>INDEX(products!$A$1:$G$49,MATCH('Order-Worksheet'!$D920,products!$A$1:$A$49,0),MATCH('Order-Worksheet'!L$1,products!$A$1:$G$1,0))</f>
        <v>7.29</v>
      </c>
      <c r="M920" s="7">
        <f t="shared" si="42"/>
        <v>21.87</v>
      </c>
      <c r="N920" t="str">
        <f t="shared" si="43"/>
        <v>Excelsa</v>
      </c>
      <c r="O920" t="str">
        <f t="shared" si="44"/>
        <v>Dark</v>
      </c>
      <c r="P920" t="str">
        <f>VLOOKUP(Orders_Table[[#This Row],[Customer ID]],customers!$A$1:$I$1001,9,FALSE)</f>
        <v>No</v>
      </c>
    </row>
    <row r="921" spans="1:16" x14ac:dyDescent="0.25">
      <c r="A921" s="2" t="s">
        <v>5687</v>
      </c>
      <c r="B921" s="4">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INDEX(products!$A$1:$G$49,MATCH('Order-Worksheet'!$D921,products!$A$1:$A$49,0),MATCH('Order-Worksheet'!I$1,products!$A$1:$G$1,0))</f>
        <v>Rob</v>
      </c>
      <c r="J921" t="str">
        <f>INDEX(products!$A$1:$G$49,MATCH('Order-Worksheet'!$D921,products!$A$1:$A$49,0),MATCH('Order-Worksheet'!J$1,products!$A$1:$G$1,0))</f>
        <v>D</v>
      </c>
      <c r="K921" s="5">
        <f>INDEX(products!$A$1:$G$49,MATCH('Order-Worksheet'!$D921,products!$A$1:$A$49,0),MATCH('Order-Worksheet'!K$1,products!$A$1:$G$1,0))</f>
        <v>0.2</v>
      </c>
      <c r="L921" s="7">
        <f>INDEX(products!$A$1:$G$49,MATCH('Order-Worksheet'!$D921,products!$A$1:$A$49,0),MATCH('Order-Worksheet'!L$1,products!$A$1:$G$1,0))</f>
        <v>2.6849999999999996</v>
      </c>
      <c r="M921" s="7">
        <f t="shared" si="42"/>
        <v>13.424999999999997</v>
      </c>
      <c r="N921" t="str">
        <f t="shared" si="43"/>
        <v>Robusta</v>
      </c>
      <c r="O921" t="str">
        <f t="shared" si="44"/>
        <v>Dark</v>
      </c>
      <c r="P921" t="str">
        <f>VLOOKUP(Orders_Table[[#This Row],[Customer ID]],customers!$A$1:$I$1001,9,FALSE)</f>
        <v>Yes</v>
      </c>
    </row>
    <row r="922" spans="1:16" x14ac:dyDescent="0.25">
      <c r="A922" s="2" t="s">
        <v>5693</v>
      </c>
      <c r="B922" s="4">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INDEX(products!$A$1:$G$49,MATCH('Order-Worksheet'!$D922,products!$A$1:$A$49,0),MATCH('Order-Worksheet'!I$1,products!$A$1:$G$1,0))</f>
        <v>Rob</v>
      </c>
      <c r="J922" t="str">
        <f>INDEX(products!$A$1:$G$49,MATCH('Order-Worksheet'!$D922,products!$A$1:$A$49,0),MATCH('Order-Worksheet'!J$1,products!$A$1:$G$1,0))</f>
        <v>D</v>
      </c>
      <c r="K922" s="5">
        <f>INDEX(products!$A$1:$G$49,MATCH('Order-Worksheet'!$D922,products!$A$1:$A$49,0),MATCH('Order-Worksheet'!K$1,products!$A$1:$G$1,0))</f>
        <v>2.5</v>
      </c>
      <c r="L922" s="7">
        <f>INDEX(products!$A$1:$G$49,MATCH('Order-Worksheet'!$D922,products!$A$1:$A$49,0),MATCH('Order-Worksheet'!L$1,products!$A$1:$G$1,0))</f>
        <v>20.584999999999997</v>
      </c>
      <c r="M922" s="7">
        <f t="shared" si="42"/>
        <v>123.50999999999999</v>
      </c>
      <c r="N922" t="str">
        <f t="shared" si="43"/>
        <v>Robusta</v>
      </c>
      <c r="O922" t="str">
        <f t="shared" si="44"/>
        <v>Dark</v>
      </c>
      <c r="P922" t="str">
        <f>VLOOKUP(Orders_Table[[#This Row],[Customer ID]],customers!$A$1:$I$1001,9,FALSE)</f>
        <v>No</v>
      </c>
    </row>
    <row r="923" spans="1:16" x14ac:dyDescent="0.25">
      <c r="A923" s="2" t="s">
        <v>5699</v>
      </c>
      <c r="B923" s="4">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INDEX(products!$A$1:$G$49,MATCH('Order-Worksheet'!$D923,products!$A$1:$A$49,0),MATCH('Order-Worksheet'!I$1,products!$A$1:$G$1,0))</f>
        <v>Lib</v>
      </c>
      <c r="J923" t="str">
        <f>INDEX(products!$A$1:$G$49,MATCH('Order-Worksheet'!$D923,products!$A$1:$A$49,0),MATCH('Order-Worksheet'!J$1,products!$A$1:$G$1,0))</f>
        <v>D</v>
      </c>
      <c r="K923" s="5">
        <f>INDEX(products!$A$1:$G$49,MATCH('Order-Worksheet'!$D923,products!$A$1:$A$49,0),MATCH('Order-Worksheet'!K$1,products!$A$1:$G$1,0))</f>
        <v>0.2</v>
      </c>
      <c r="L923" s="7">
        <f>INDEX(products!$A$1:$G$49,MATCH('Order-Worksheet'!$D923,products!$A$1:$A$49,0),MATCH('Order-Worksheet'!L$1,products!$A$1:$G$1,0))</f>
        <v>3.8849999999999998</v>
      </c>
      <c r="M923" s="7">
        <f t="shared" si="42"/>
        <v>7.77</v>
      </c>
      <c r="N923" t="str">
        <f t="shared" si="43"/>
        <v>Liberica</v>
      </c>
      <c r="O923" t="str">
        <f t="shared" si="44"/>
        <v>Dark</v>
      </c>
      <c r="P923" t="str">
        <f>VLOOKUP(Orders_Table[[#This Row],[Customer ID]],customers!$A$1:$I$1001,9,FALSE)</f>
        <v>No</v>
      </c>
    </row>
    <row r="924" spans="1:16" x14ac:dyDescent="0.25">
      <c r="A924" s="2" t="s">
        <v>5705</v>
      </c>
      <c r="B924" s="4">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INDEX(products!$A$1:$G$49,MATCH('Order-Worksheet'!$D924,products!$A$1:$A$49,0),MATCH('Order-Worksheet'!I$1,products!$A$1:$G$1,0))</f>
        <v>Ara</v>
      </c>
      <c r="J924" t="str">
        <f>INDEX(products!$A$1:$G$49,MATCH('Order-Worksheet'!$D924,products!$A$1:$A$49,0),MATCH('Order-Worksheet'!J$1,products!$A$1:$G$1,0))</f>
        <v>M</v>
      </c>
      <c r="K924" s="5">
        <f>INDEX(products!$A$1:$G$49,MATCH('Order-Worksheet'!$D924,products!$A$1:$A$49,0),MATCH('Order-Worksheet'!K$1,products!$A$1:$G$1,0))</f>
        <v>1</v>
      </c>
      <c r="L924" s="7">
        <f>INDEX(products!$A$1:$G$49,MATCH('Order-Worksheet'!$D924,products!$A$1:$A$49,0),MATCH('Order-Worksheet'!L$1,products!$A$1:$G$1,0))</f>
        <v>11.25</v>
      </c>
      <c r="M924" s="7">
        <f t="shared" si="42"/>
        <v>67.5</v>
      </c>
      <c r="N924" t="str">
        <f t="shared" si="43"/>
        <v>Arabica</v>
      </c>
      <c r="O924" t="str">
        <f t="shared" si="44"/>
        <v>Medium</v>
      </c>
      <c r="P924" t="str">
        <f>VLOOKUP(Orders_Table[[#This Row],[Customer ID]],customers!$A$1:$I$1001,9,FALSE)</f>
        <v>Yes</v>
      </c>
    </row>
    <row r="925" spans="1:16" x14ac:dyDescent="0.25">
      <c r="A925" s="2" t="s">
        <v>5709</v>
      </c>
      <c r="B925" s="4">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INDEX(products!$A$1:$G$49,MATCH('Order-Worksheet'!$D925,products!$A$1:$A$49,0),MATCH('Order-Worksheet'!I$1,products!$A$1:$G$1,0))</f>
        <v>Exc</v>
      </c>
      <c r="J925" t="str">
        <f>INDEX(products!$A$1:$G$49,MATCH('Order-Worksheet'!$D925,products!$A$1:$A$49,0),MATCH('Order-Worksheet'!J$1,products!$A$1:$G$1,0))</f>
        <v>D</v>
      </c>
      <c r="K925" s="5">
        <f>INDEX(products!$A$1:$G$49,MATCH('Order-Worksheet'!$D925,products!$A$1:$A$49,0),MATCH('Order-Worksheet'!K$1,products!$A$1:$G$1,0))</f>
        <v>2.5</v>
      </c>
      <c r="L925" s="7">
        <f>INDEX(products!$A$1:$G$49,MATCH('Order-Worksheet'!$D925,products!$A$1:$A$49,0),MATCH('Order-Worksheet'!L$1,products!$A$1:$G$1,0))</f>
        <v>27.945</v>
      </c>
      <c r="M925" s="7">
        <f t="shared" si="42"/>
        <v>27.945</v>
      </c>
      <c r="N925" t="str">
        <f t="shared" si="43"/>
        <v>Excelsa</v>
      </c>
      <c r="O925" t="str">
        <f t="shared" si="44"/>
        <v>Dark</v>
      </c>
      <c r="P925" t="str">
        <f>VLOOKUP(Orders_Table[[#This Row],[Customer ID]],customers!$A$1:$I$1001,9,FALSE)</f>
        <v>No</v>
      </c>
    </row>
    <row r="926" spans="1:16" x14ac:dyDescent="0.25">
      <c r="A926" s="2" t="s">
        <v>5715</v>
      </c>
      <c r="B926" s="4">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INDEX(products!$A$1:$G$49,MATCH('Order-Worksheet'!$D926,products!$A$1:$A$49,0),MATCH('Order-Worksheet'!I$1,products!$A$1:$G$1,0))</f>
        <v>Ara</v>
      </c>
      <c r="J926" t="str">
        <f>INDEX(products!$A$1:$G$49,MATCH('Order-Worksheet'!$D926,products!$A$1:$A$49,0),MATCH('Order-Worksheet'!J$1,products!$A$1:$G$1,0))</f>
        <v>L</v>
      </c>
      <c r="K926" s="5">
        <f>INDEX(products!$A$1:$G$49,MATCH('Order-Worksheet'!$D926,products!$A$1:$A$49,0),MATCH('Order-Worksheet'!K$1,products!$A$1:$G$1,0))</f>
        <v>2.5</v>
      </c>
      <c r="L926" s="7">
        <f>INDEX(products!$A$1:$G$49,MATCH('Order-Worksheet'!$D926,products!$A$1:$A$49,0),MATCH('Order-Worksheet'!L$1,products!$A$1:$G$1,0))</f>
        <v>29.784999999999997</v>
      </c>
      <c r="M926" s="7">
        <f t="shared" si="42"/>
        <v>89.35499999999999</v>
      </c>
      <c r="N926" t="str">
        <f t="shared" si="43"/>
        <v>Arabica</v>
      </c>
      <c r="O926" t="str">
        <f t="shared" si="44"/>
        <v>Light</v>
      </c>
      <c r="P926" t="str">
        <f>VLOOKUP(Orders_Table[[#This Row],[Customer ID]],customers!$A$1:$I$1001,9,FALSE)</f>
        <v>No</v>
      </c>
    </row>
    <row r="927" spans="1:16" x14ac:dyDescent="0.25">
      <c r="A927" s="2" t="s">
        <v>5720</v>
      </c>
      <c r="B927" s="4">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INDEX(products!$A$1:$G$49,MATCH('Order-Worksheet'!$D927,products!$A$1:$A$49,0),MATCH('Order-Worksheet'!I$1,products!$A$1:$G$1,0))</f>
        <v>Ara</v>
      </c>
      <c r="J927" t="str">
        <f>INDEX(products!$A$1:$G$49,MATCH('Order-Worksheet'!$D927,products!$A$1:$A$49,0),MATCH('Order-Worksheet'!J$1,products!$A$1:$G$1,0))</f>
        <v>M</v>
      </c>
      <c r="K927" s="5">
        <f>INDEX(products!$A$1:$G$49,MATCH('Order-Worksheet'!$D927,products!$A$1:$A$49,0),MATCH('Order-Worksheet'!K$1,products!$A$1:$G$1,0))</f>
        <v>0.5</v>
      </c>
      <c r="L927" s="7">
        <f>INDEX(products!$A$1:$G$49,MATCH('Order-Worksheet'!$D927,products!$A$1:$A$49,0),MATCH('Order-Worksheet'!L$1,products!$A$1:$G$1,0))</f>
        <v>6.75</v>
      </c>
      <c r="M927" s="7">
        <f t="shared" si="42"/>
        <v>20.25</v>
      </c>
      <c r="N927" t="str">
        <f t="shared" si="43"/>
        <v>Arabica</v>
      </c>
      <c r="O927" t="str">
        <f t="shared" si="44"/>
        <v>Medium</v>
      </c>
      <c r="P927" t="str">
        <f>VLOOKUP(Orders_Table[[#This Row],[Customer ID]],customers!$A$1:$I$1001,9,FALSE)</f>
        <v>No</v>
      </c>
    </row>
    <row r="928" spans="1:16" x14ac:dyDescent="0.25">
      <c r="A928" s="2" t="s">
        <v>5725</v>
      </c>
      <c r="B928" s="4">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INDEX(products!$A$1:$G$49,MATCH('Order-Worksheet'!$D928,products!$A$1:$A$49,0),MATCH('Order-Worksheet'!I$1,products!$A$1:$G$1,0))</f>
        <v>Ara</v>
      </c>
      <c r="J928" t="str">
        <f>INDEX(products!$A$1:$G$49,MATCH('Order-Worksheet'!$D928,products!$A$1:$A$49,0),MATCH('Order-Worksheet'!J$1,products!$A$1:$G$1,0))</f>
        <v>M</v>
      </c>
      <c r="K928" s="5">
        <f>INDEX(products!$A$1:$G$49,MATCH('Order-Worksheet'!$D928,products!$A$1:$A$49,0),MATCH('Order-Worksheet'!K$1,products!$A$1:$G$1,0))</f>
        <v>0.5</v>
      </c>
      <c r="L928" s="7">
        <f>INDEX(products!$A$1:$G$49,MATCH('Order-Worksheet'!$D928,products!$A$1:$A$49,0),MATCH('Order-Worksheet'!L$1,products!$A$1:$G$1,0))</f>
        <v>6.75</v>
      </c>
      <c r="M928" s="7">
        <f t="shared" si="42"/>
        <v>33.75</v>
      </c>
      <c r="N928" t="str">
        <f t="shared" si="43"/>
        <v>Arabica</v>
      </c>
      <c r="O928" t="str">
        <f t="shared" si="44"/>
        <v>Medium</v>
      </c>
      <c r="P928" t="str">
        <f>VLOOKUP(Orders_Table[[#This Row],[Customer ID]],customers!$A$1:$I$1001,9,FALSE)</f>
        <v>Yes</v>
      </c>
    </row>
    <row r="929" spans="1:16" x14ac:dyDescent="0.25">
      <c r="A929" s="2" t="s">
        <v>5731</v>
      </c>
      <c r="B929" s="4">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INDEX(products!$A$1:$G$49,MATCH('Order-Worksheet'!$D929,products!$A$1:$A$49,0),MATCH('Order-Worksheet'!I$1,products!$A$1:$G$1,0))</f>
        <v>Exc</v>
      </c>
      <c r="J929" t="str">
        <f>INDEX(products!$A$1:$G$49,MATCH('Order-Worksheet'!$D929,products!$A$1:$A$49,0),MATCH('Order-Worksheet'!J$1,products!$A$1:$G$1,0))</f>
        <v>D</v>
      </c>
      <c r="K929" s="5">
        <f>INDEX(products!$A$1:$G$49,MATCH('Order-Worksheet'!$D929,products!$A$1:$A$49,0),MATCH('Order-Worksheet'!K$1,products!$A$1:$G$1,0))</f>
        <v>2.5</v>
      </c>
      <c r="L929" s="7">
        <f>INDEX(products!$A$1:$G$49,MATCH('Order-Worksheet'!$D929,products!$A$1:$A$49,0),MATCH('Order-Worksheet'!L$1,products!$A$1:$G$1,0))</f>
        <v>27.945</v>
      </c>
      <c r="M929" s="7">
        <f t="shared" si="42"/>
        <v>111.78</v>
      </c>
      <c r="N929" t="str">
        <f t="shared" si="43"/>
        <v>Excelsa</v>
      </c>
      <c r="O929" t="str">
        <f t="shared" si="44"/>
        <v>Dark</v>
      </c>
      <c r="P929" t="str">
        <f>VLOOKUP(Orders_Table[[#This Row],[Customer ID]],customers!$A$1:$I$1001,9,FALSE)</f>
        <v>No</v>
      </c>
    </row>
    <row r="930" spans="1:16" x14ac:dyDescent="0.25">
      <c r="A930" s="2" t="s">
        <v>5737</v>
      </c>
      <c r="B930" s="4">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INDEX(products!$A$1:$G$49,MATCH('Order-Worksheet'!$D930,products!$A$1:$A$49,0),MATCH('Order-Worksheet'!I$1,products!$A$1:$G$1,0))</f>
        <v>Exc</v>
      </c>
      <c r="J930" t="str">
        <f>INDEX(products!$A$1:$G$49,MATCH('Order-Worksheet'!$D930,products!$A$1:$A$49,0),MATCH('Order-Worksheet'!J$1,products!$A$1:$G$1,0))</f>
        <v>M</v>
      </c>
      <c r="K930" s="5">
        <f>INDEX(products!$A$1:$G$49,MATCH('Order-Worksheet'!$D930,products!$A$1:$A$49,0),MATCH('Order-Worksheet'!K$1,products!$A$1:$G$1,0))</f>
        <v>2.5</v>
      </c>
      <c r="L930" s="7">
        <f>INDEX(products!$A$1:$G$49,MATCH('Order-Worksheet'!$D930,products!$A$1:$A$49,0),MATCH('Order-Worksheet'!L$1,products!$A$1:$G$1,0))</f>
        <v>31.624999999999996</v>
      </c>
      <c r="M930" s="7">
        <f t="shared" si="42"/>
        <v>63.249999999999993</v>
      </c>
      <c r="N930" t="str">
        <f t="shared" si="43"/>
        <v>Excelsa</v>
      </c>
      <c r="O930" t="str">
        <f t="shared" si="44"/>
        <v>Medium</v>
      </c>
      <c r="P930" t="str">
        <f>VLOOKUP(Orders_Table[[#This Row],[Customer ID]],customers!$A$1:$I$1001,9,FALSE)</f>
        <v>Yes</v>
      </c>
    </row>
    <row r="931" spans="1:16" x14ac:dyDescent="0.25">
      <c r="A931" s="2" t="s">
        <v>5742</v>
      </c>
      <c r="B931" s="4">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INDEX(products!$A$1:$G$49,MATCH('Order-Worksheet'!$D931,products!$A$1:$A$49,0),MATCH('Order-Worksheet'!I$1,products!$A$1:$G$1,0))</f>
        <v>Exc</v>
      </c>
      <c r="J931" t="str">
        <f>INDEX(products!$A$1:$G$49,MATCH('Order-Worksheet'!$D931,products!$A$1:$A$49,0),MATCH('Order-Worksheet'!J$1,products!$A$1:$G$1,0))</f>
        <v>L</v>
      </c>
      <c r="K931" s="5">
        <f>INDEX(products!$A$1:$G$49,MATCH('Order-Worksheet'!$D931,products!$A$1:$A$49,0),MATCH('Order-Worksheet'!K$1,products!$A$1:$G$1,0))</f>
        <v>0.2</v>
      </c>
      <c r="L931" s="7">
        <f>INDEX(products!$A$1:$G$49,MATCH('Order-Worksheet'!$D931,products!$A$1:$A$49,0),MATCH('Order-Worksheet'!L$1,products!$A$1:$G$1,0))</f>
        <v>4.4550000000000001</v>
      </c>
      <c r="M931" s="7">
        <f t="shared" si="42"/>
        <v>8.91</v>
      </c>
      <c r="N931" t="str">
        <f t="shared" si="43"/>
        <v>Excelsa</v>
      </c>
      <c r="O931" t="str">
        <f t="shared" si="44"/>
        <v>Light</v>
      </c>
      <c r="P931" t="str">
        <f>VLOOKUP(Orders_Table[[#This Row],[Customer ID]],customers!$A$1:$I$1001,9,FALSE)</f>
        <v>Yes</v>
      </c>
    </row>
    <row r="932" spans="1:16" x14ac:dyDescent="0.25">
      <c r="A932" s="2" t="s">
        <v>5748</v>
      </c>
      <c r="B932" s="4">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INDEX(products!$A$1:$G$49,MATCH('Order-Worksheet'!$D932,products!$A$1:$A$49,0),MATCH('Order-Worksheet'!I$1,products!$A$1:$G$1,0))</f>
        <v>Exc</v>
      </c>
      <c r="J932" t="str">
        <f>INDEX(products!$A$1:$G$49,MATCH('Order-Worksheet'!$D932,products!$A$1:$A$49,0),MATCH('Order-Worksheet'!J$1,products!$A$1:$G$1,0))</f>
        <v>D</v>
      </c>
      <c r="K932" s="5">
        <f>INDEX(products!$A$1:$G$49,MATCH('Order-Worksheet'!$D932,products!$A$1:$A$49,0),MATCH('Order-Worksheet'!K$1,products!$A$1:$G$1,0))</f>
        <v>1</v>
      </c>
      <c r="L932" s="7">
        <f>INDEX(products!$A$1:$G$49,MATCH('Order-Worksheet'!$D932,products!$A$1:$A$49,0),MATCH('Order-Worksheet'!L$1,products!$A$1:$G$1,0))</f>
        <v>12.15</v>
      </c>
      <c r="M932" s="7">
        <f t="shared" si="42"/>
        <v>12.15</v>
      </c>
      <c r="N932" t="str">
        <f t="shared" si="43"/>
        <v>Excelsa</v>
      </c>
      <c r="O932" t="str">
        <f t="shared" si="44"/>
        <v>Dark</v>
      </c>
      <c r="P932" t="str">
        <f>VLOOKUP(Orders_Table[[#This Row],[Customer ID]],customers!$A$1:$I$1001,9,FALSE)</f>
        <v>Yes</v>
      </c>
    </row>
    <row r="933" spans="1:16" x14ac:dyDescent="0.25">
      <c r="A933" s="2" t="s">
        <v>5753</v>
      </c>
      <c r="B933" s="4">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INDEX(products!$A$1:$G$49,MATCH('Order-Worksheet'!$D933,products!$A$1:$A$49,0),MATCH('Order-Worksheet'!I$1,products!$A$1:$G$1,0))</f>
        <v>Ara</v>
      </c>
      <c r="J933" t="str">
        <f>INDEX(products!$A$1:$G$49,MATCH('Order-Worksheet'!$D933,products!$A$1:$A$49,0),MATCH('Order-Worksheet'!J$1,products!$A$1:$G$1,0))</f>
        <v>D</v>
      </c>
      <c r="K933" s="5">
        <f>INDEX(products!$A$1:$G$49,MATCH('Order-Worksheet'!$D933,products!$A$1:$A$49,0),MATCH('Order-Worksheet'!K$1,products!$A$1:$G$1,0))</f>
        <v>0.5</v>
      </c>
      <c r="L933" s="7">
        <f>INDEX(products!$A$1:$G$49,MATCH('Order-Worksheet'!$D933,products!$A$1:$A$49,0),MATCH('Order-Worksheet'!L$1,products!$A$1:$G$1,0))</f>
        <v>5.97</v>
      </c>
      <c r="M933" s="7">
        <f t="shared" si="42"/>
        <v>23.88</v>
      </c>
      <c r="N933" t="str">
        <f t="shared" si="43"/>
        <v>Arabica</v>
      </c>
      <c r="O933" t="str">
        <f t="shared" si="44"/>
        <v>Dark</v>
      </c>
      <c r="P933" t="str">
        <f>VLOOKUP(Orders_Table[[#This Row],[Customer ID]],customers!$A$1:$I$1001,9,FALSE)</f>
        <v>Yes</v>
      </c>
    </row>
    <row r="934" spans="1:16" x14ac:dyDescent="0.25">
      <c r="A934" s="2" t="s">
        <v>5757</v>
      </c>
      <c r="B934" s="4">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INDEX(products!$A$1:$G$49,MATCH('Order-Worksheet'!$D934,products!$A$1:$A$49,0),MATCH('Order-Worksheet'!I$1,products!$A$1:$G$1,0))</f>
        <v>Exc</v>
      </c>
      <c r="J934" t="str">
        <f>INDEX(products!$A$1:$G$49,MATCH('Order-Worksheet'!$D934,products!$A$1:$A$49,0),MATCH('Order-Worksheet'!J$1,products!$A$1:$G$1,0))</f>
        <v>M</v>
      </c>
      <c r="K934" s="5">
        <f>INDEX(products!$A$1:$G$49,MATCH('Order-Worksheet'!$D934,products!$A$1:$A$49,0),MATCH('Order-Worksheet'!K$1,products!$A$1:$G$1,0))</f>
        <v>1</v>
      </c>
      <c r="L934" s="7">
        <f>INDEX(products!$A$1:$G$49,MATCH('Order-Worksheet'!$D934,products!$A$1:$A$49,0),MATCH('Order-Worksheet'!L$1,products!$A$1:$G$1,0))</f>
        <v>13.75</v>
      </c>
      <c r="M934" s="7">
        <f t="shared" si="42"/>
        <v>55</v>
      </c>
      <c r="N934" t="str">
        <f t="shared" si="43"/>
        <v>Excelsa</v>
      </c>
      <c r="O934" t="str">
        <f t="shared" si="44"/>
        <v>Medium</v>
      </c>
      <c r="P934" t="str">
        <f>VLOOKUP(Orders_Table[[#This Row],[Customer ID]],customers!$A$1:$I$1001,9,FALSE)</f>
        <v>No</v>
      </c>
    </row>
    <row r="935" spans="1:16" x14ac:dyDescent="0.25">
      <c r="A935" s="2" t="s">
        <v>5763</v>
      </c>
      <c r="B935" s="4">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INDEX(products!$A$1:$G$49,MATCH('Order-Worksheet'!$D935,products!$A$1:$A$49,0),MATCH('Order-Worksheet'!I$1,products!$A$1:$G$1,0))</f>
        <v>Rob</v>
      </c>
      <c r="J935" t="str">
        <f>INDEX(products!$A$1:$G$49,MATCH('Order-Worksheet'!$D935,products!$A$1:$A$49,0),MATCH('Order-Worksheet'!J$1,products!$A$1:$G$1,0))</f>
        <v>D</v>
      </c>
      <c r="K935" s="5">
        <f>INDEX(products!$A$1:$G$49,MATCH('Order-Worksheet'!$D935,products!$A$1:$A$49,0),MATCH('Order-Worksheet'!K$1,products!$A$1:$G$1,0))</f>
        <v>1</v>
      </c>
      <c r="L935" s="7">
        <f>INDEX(products!$A$1:$G$49,MATCH('Order-Worksheet'!$D935,products!$A$1:$A$49,0),MATCH('Order-Worksheet'!L$1,products!$A$1:$G$1,0))</f>
        <v>8.9499999999999993</v>
      </c>
      <c r="M935" s="7">
        <f t="shared" si="42"/>
        <v>26.849999999999998</v>
      </c>
      <c r="N935" t="str">
        <f t="shared" si="43"/>
        <v>Robusta</v>
      </c>
      <c r="O935" t="str">
        <f t="shared" si="44"/>
        <v>Dark</v>
      </c>
      <c r="P935" t="str">
        <f>VLOOKUP(Orders_Table[[#This Row],[Customer ID]],customers!$A$1:$I$1001,9,FALSE)</f>
        <v>Yes</v>
      </c>
    </row>
    <row r="936" spans="1:16" x14ac:dyDescent="0.25">
      <c r="A936" s="2" t="s">
        <v>5768</v>
      </c>
      <c r="B936" s="4">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INDEX(products!$A$1:$G$49,MATCH('Order-Worksheet'!$D936,products!$A$1:$A$49,0),MATCH('Order-Worksheet'!I$1,products!$A$1:$G$1,0))</f>
        <v>Rob</v>
      </c>
      <c r="J936" t="str">
        <f>INDEX(products!$A$1:$G$49,MATCH('Order-Worksheet'!$D936,products!$A$1:$A$49,0),MATCH('Order-Worksheet'!J$1,products!$A$1:$G$1,0))</f>
        <v>M</v>
      </c>
      <c r="K936" s="5">
        <f>INDEX(products!$A$1:$G$49,MATCH('Order-Worksheet'!$D936,products!$A$1:$A$49,0),MATCH('Order-Worksheet'!K$1,products!$A$1:$G$1,0))</f>
        <v>2.5</v>
      </c>
      <c r="L936" s="7">
        <f>INDEX(products!$A$1:$G$49,MATCH('Order-Worksheet'!$D936,products!$A$1:$A$49,0),MATCH('Order-Worksheet'!L$1,products!$A$1:$G$1,0))</f>
        <v>22.884999999999998</v>
      </c>
      <c r="M936" s="7">
        <f t="shared" si="42"/>
        <v>114.42499999999998</v>
      </c>
      <c r="N936" t="str">
        <f t="shared" si="43"/>
        <v>Robusta</v>
      </c>
      <c r="O936" t="str">
        <f t="shared" si="44"/>
        <v>Medium</v>
      </c>
      <c r="P936" t="str">
        <f>VLOOKUP(Orders_Table[[#This Row],[Customer ID]],customers!$A$1:$I$1001,9,FALSE)</f>
        <v>No</v>
      </c>
    </row>
    <row r="937" spans="1:16" x14ac:dyDescent="0.25">
      <c r="A937" s="2" t="s">
        <v>5774</v>
      </c>
      <c r="B937" s="4">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INDEX(products!$A$1:$G$49,MATCH('Order-Worksheet'!$D937,products!$A$1:$A$49,0),MATCH('Order-Worksheet'!I$1,products!$A$1:$G$1,0))</f>
        <v>Ara</v>
      </c>
      <c r="J937" t="str">
        <f>INDEX(products!$A$1:$G$49,MATCH('Order-Worksheet'!$D937,products!$A$1:$A$49,0),MATCH('Order-Worksheet'!J$1,products!$A$1:$G$1,0))</f>
        <v>M</v>
      </c>
      <c r="K937" s="5">
        <f>INDEX(products!$A$1:$G$49,MATCH('Order-Worksheet'!$D937,products!$A$1:$A$49,0),MATCH('Order-Worksheet'!K$1,products!$A$1:$G$1,0))</f>
        <v>2.5</v>
      </c>
      <c r="L937" s="7">
        <f>INDEX(products!$A$1:$G$49,MATCH('Order-Worksheet'!$D937,products!$A$1:$A$49,0),MATCH('Order-Worksheet'!L$1,products!$A$1:$G$1,0))</f>
        <v>25.874999999999996</v>
      </c>
      <c r="M937" s="7">
        <f t="shared" si="42"/>
        <v>155.24999999999997</v>
      </c>
      <c r="N937" t="str">
        <f t="shared" si="43"/>
        <v>Arabica</v>
      </c>
      <c r="O937" t="str">
        <f t="shared" si="44"/>
        <v>Medium</v>
      </c>
      <c r="P937" t="str">
        <f>VLOOKUP(Orders_Table[[#This Row],[Customer ID]],customers!$A$1:$I$1001,9,FALSE)</f>
        <v>Yes</v>
      </c>
    </row>
    <row r="938" spans="1:16" x14ac:dyDescent="0.25">
      <c r="A938" s="2" t="s">
        <v>5780</v>
      </c>
      <c r="B938" s="4">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INDEX(products!$A$1:$G$49,MATCH('Order-Worksheet'!$D938,products!$A$1:$A$49,0),MATCH('Order-Worksheet'!I$1,products!$A$1:$G$1,0))</f>
        <v>Lib</v>
      </c>
      <c r="J938" t="str">
        <f>INDEX(products!$A$1:$G$49,MATCH('Order-Worksheet'!$D938,products!$A$1:$A$49,0),MATCH('Order-Worksheet'!J$1,products!$A$1:$G$1,0))</f>
        <v>D</v>
      </c>
      <c r="K938" s="5">
        <f>INDEX(products!$A$1:$G$49,MATCH('Order-Worksheet'!$D938,products!$A$1:$A$49,0),MATCH('Order-Worksheet'!K$1,products!$A$1:$G$1,0))</f>
        <v>0.5</v>
      </c>
      <c r="L938" s="7">
        <f>INDEX(products!$A$1:$G$49,MATCH('Order-Worksheet'!$D938,products!$A$1:$A$49,0),MATCH('Order-Worksheet'!L$1,products!$A$1:$G$1,0))</f>
        <v>7.77</v>
      </c>
      <c r="M938" s="7">
        <f t="shared" si="42"/>
        <v>23.31</v>
      </c>
      <c r="N938" t="str">
        <f t="shared" si="43"/>
        <v>Liberica</v>
      </c>
      <c r="O938" t="str">
        <f t="shared" si="44"/>
        <v>Dark</v>
      </c>
      <c r="P938" t="str">
        <f>VLOOKUP(Orders_Table[[#This Row],[Customer ID]],customers!$A$1:$I$1001,9,FALSE)</f>
        <v>Yes</v>
      </c>
    </row>
    <row r="939" spans="1:16" x14ac:dyDescent="0.25">
      <c r="A939" s="2" t="s">
        <v>5780</v>
      </c>
      <c r="B939" s="4">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INDEX(products!$A$1:$G$49,MATCH('Order-Worksheet'!$D939,products!$A$1:$A$49,0),MATCH('Order-Worksheet'!I$1,products!$A$1:$G$1,0))</f>
        <v>Rob</v>
      </c>
      <c r="J939" t="str">
        <f>INDEX(products!$A$1:$G$49,MATCH('Order-Worksheet'!$D939,products!$A$1:$A$49,0),MATCH('Order-Worksheet'!J$1,products!$A$1:$G$1,0))</f>
        <v>M</v>
      </c>
      <c r="K939" s="5">
        <f>INDEX(products!$A$1:$G$49,MATCH('Order-Worksheet'!$D939,products!$A$1:$A$49,0),MATCH('Order-Worksheet'!K$1,products!$A$1:$G$1,0))</f>
        <v>2.5</v>
      </c>
      <c r="L939" s="7">
        <f>INDEX(products!$A$1:$G$49,MATCH('Order-Worksheet'!$D939,products!$A$1:$A$49,0),MATCH('Order-Worksheet'!L$1,products!$A$1:$G$1,0))</f>
        <v>22.884999999999998</v>
      </c>
      <c r="M939" s="7">
        <f t="shared" si="42"/>
        <v>91.539999999999992</v>
      </c>
      <c r="N939" t="str">
        <f t="shared" si="43"/>
        <v>Robusta</v>
      </c>
      <c r="O939" t="str">
        <f t="shared" si="44"/>
        <v>Medium</v>
      </c>
      <c r="P939" t="str">
        <f>VLOOKUP(Orders_Table[[#This Row],[Customer ID]],customers!$A$1:$I$1001,9,FALSE)</f>
        <v>Yes</v>
      </c>
    </row>
    <row r="940" spans="1:16" x14ac:dyDescent="0.25">
      <c r="A940" s="2" t="s">
        <v>5791</v>
      </c>
      <c r="B940" s="4">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INDEX(products!$A$1:$G$49,MATCH('Order-Worksheet'!$D940,products!$A$1:$A$49,0),MATCH('Order-Worksheet'!I$1,products!$A$1:$G$1,0))</f>
        <v>Exc</v>
      </c>
      <c r="J940" t="str">
        <f>INDEX(products!$A$1:$G$49,MATCH('Order-Worksheet'!$D940,products!$A$1:$A$49,0),MATCH('Order-Worksheet'!J$1,products!$A$1:$G$1,0))</f>
        <v>L</v>
      </c>
      <c r="K940" s="5">
        <f>INDEX(products!$A$1:$G$49,MATCH('Order-Worksheet'!$D940,products!$A$1:$A$49,0),MATCH('Order-Worksheet'!K$1,products!$A$1:$G$1,0))</f>
        <v>1</v>
      </c>
      <c r="L940" s="7">
        <f>INDEX(products!$A$1:$G$49,MATCH('Order-Worksheet'!$D940,products!$A$1:$A$49,0),MATCH('Order-Worksheet'!L$1,products!$A$1:$G$1,0))</f>
        <v>14.85</v>
      </c>
      <c r="M940" s="7">
        <f t="shared" si="42"/>
        <v>74.25</v>
      </c>
      <c r="N940" t="str">
        <f t="shared" si="43"/>
        <v>Excelsa</v>
      </c>
      <c r="O940" t="str">
        <f t="shared" si="44"/>
        <v>Light</v>
      </c>
      <c r="P940" t="str">
        <f>VLOOKUP(Orders_Table[[#This Row],[Customer ID]],customers!$A$1:$I$1001,9,FALSE)</f>
        <v>Yes</v>
      </c>
    </row>
    <row r="941" spans="1:16" x14ac:dyDescent="0.25">
      <c r="A941" s="2" t="s">
        <v>5797</v>
      </c>
      <c r="B941" s="4">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INDEX(products!$A$1:$G$49,MATCH('Order-Worksheet'!$D941,products!$A$1:$A$49,0),MATCH('Order-Worksheet'!I$1,products!$A$1:$G$1,0))</f>
        <v>Lib</v>
      </c>
      <c r="J941" t="str">
        <f>INDEX(products!$A$1:$G$49,MATCH('Order-Worksheet'!$D941,products!$A$1:$A$49,0),MATCH('Order-Worksheet'!J$1,products!$A$1:$G$1,0))</f>
        <v>L</v>
      </c>
      <c r="K941" s="5">
        <f>INDEX(products!$A$1:$G$49,MATCH('Order-Worksheet'!$D941,products!$A$1:$A$49,0),MATCH('Order-Worksheet'!K$1,products!$A$1:$G$1,0))</f>
        <v>0.2</v>
      </c>
      <c r="L941" s="7">
        <f>INDEX(products!$A$1:$G$49,MATCH('Order-Worksheet'!$D941,products!$A$1:$A$49,0),MATCH('Order-Worksheet'!L$1,products!$A$1:$G$1,0))</f>
        <v>4.7549999999999999</v>
      </c>
      <c r="M941" s="7">
        <f t="shared" si="42"/>
        <v>28.53</v>
      </c>
      <c r="N941" t="str">
        <f t="shared" si="43"/>
        <v>Liberica</v>
      </c>
      <c r="O941" t="str">
        <f t="shared" si="44"/>
        <v>Light</v>
      </c>
      <c r="P941" t="str">
        <f>VLOOKUP(Orders_Table[[#This Row],[Customer ID]],customers!$A$1:$I$1001,9,FALSE)</f>
        <v>No</v>
      </c>
    </row>
    <row r="942" spans="1:16" x14ac:dyDescent="0.25">
      <c r="A942" s="2" t="s">
        <v>5803</v>
      </c>
      <c r="B942" s="4">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INDEX(products!$A$1:$G$49,MATCH('Order-Worksheet'!$D942,products!$A$1:$A$49,0),MATCH('Order-Worksheet'!I$1,products!$A$1:$G$1,0))</f>
        <v>Rob</v>
      </c>
      <c r="J942" t="str">
        <f>INDEX(products!$A$1:$G$49,MATCH('Order-Worksheet'!$D942,products!$A$1:$A$49,0),MATCH('Order-Worksheet'!J$1,products!$A$1:$G$1,0))</f>
        <v>L</v>
      </c>
      <c r="K942" s="5">
        <f>INDEX(products!$A$1:$G$49,MATCH('Order-Worksheet'!$D942,products!$A$1:$A$49,0),MATCH('Order-Worksheet'!K$1,products!$A$1:$G$1,0))</f>
        <v>0.5</v>
      </c>
      <c r="L942" s="7">
        <f>INDEX(products!$A$1:$G$49,MATCH('Order-Worksheet'!$D942,products!$A$1:$A$49,0),MATCH('Order-Worksheet'!L$1,products!$A$1:$G$1,0))</f>
        <v>7.169999999999999</v>
      </c>
      <c r="M942" s="7">
        <f t="shared" si="42"/>
        <v>14.339999999999998</v>
      </c>
      <c r="N942" t="str">
        <f t="shared" si="43"/>
        <v>Robusta</v>
      </c>
      <c r="O942" t="str">
        <f t="shared" si="44"/>
        <v>Light</v>
      </c>
      <c r="P942" t="str">
        <f>VLOOKUP(Orders_Table[[#This Row],[Customer ID]],customers!$A$1:$I$1001,9,FALSE)</f>
        <v>Yes</v>
      </c>
    </row>
    <row r="943" spans="1:16" x14ac:dyDescent="0.25">
      <c r="A943" s="2" t="s">
        <v>5809</v>
      </c>
      <c r="B943" s="4">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INDEX(products!$A$1:$G$49,MATCH('Order-Worksheet'!$D943,products!$A$1:$A$49,0),MATCH('Order-Worksheet'!I$1,products!$A$1:$G$1,0))</f>
        <v>Ara</v>
      </c>
      <c r="J943" t="str">
        <f>INDEX(products!$A$1:$G$49,MATCH('Order-Worksheet'!$D943,products!$A$1:$A$49,0),MATCH('Order-Worksheet'!J$1,products!$A$1:$G$1,0))</f>
        <v>L</v>
      </c>
      <c r="K943" s="5">
        <f>INDEX(products!$A$1:$G$49,MATCH('Order-Worksheet'!$D943,products!$A$1:$A$49,0),MATCH('Order-Worksheet'!K$1,products!$A$1:$G$1,0))</f>
        <v>0.5</v>
      </c>
      <c r="L943" s="7">
        <f>INDEX(products!$A$1:$G$49,MATCH('Order-Worksheet'!$D943,products!$A$1:$A$49,0),MATCH('Order-Worksheet'!L$1,products!$A$1:$G$1,0))</f>
        <v>7.77</v>
      </c>
      <c r="M943" s="7">
        <f t="shared" si="42"/>
        <v>15.54</v>
      </c>
      <c r="N943" t="str">
        <f t="shared" si="43"/>
        <v>Arabica</v>
      </c>
      <c r="O943" t="str">
        <f t="shared" si="44"/>
        <v>Light</v>
      </c>
      <c r="P943" t="str">
        <f>VLOOKUP(Orders_Table[[#This Row],[Customer ID]],customers!$A$1:$I$1001,9,FALSE)</f>
        <v>Yes</v>
      </c>
    </row>
    <row r="944" spans="1:16" x14ac:dyDescent="0.25">
      <c r="A944" s="2" t="s">
        <v>5816</v>
      </c>
      <c r="B944" s="4">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INDEX(products!$A$1:$G$49,MATCH('Order-Worksheet'!$D944,products!$A$1:$A$49,0),MATCH('Order-Worksheet'!I$1,products!$A$1:$G$1,0))</f>
        <v>Rob</v>
      </c>
      <c r="J944" t="str">
        <f>INDEX(products!$A$1:$G$49,MATCH('Order-Worksheet'!$D944,products!$A$1:$A$49,0),MATCH('Order-Worksheet'!J$1,products!$A$1:$G$1,0))</f>
        <v>L</v>
      </c>
      <c r="K944" s="5">
        <f>INDEX(products!$A$1:$G$49,MATCH('Order-Worksheet'!$D944,products!$A$1:$A$49,0),MATCH('Order-Worksheet'!K$1,products!$A$1:$G$1,0))</f>
        <v>1</v>
      </c>
      <c r="L944" s="7">
        <f>INDEX(products!$A$1:$G$49,MATCH('Order-Worksheet'!$D944,products!$A$1:$A$49,0),MATCH('Order-Worksheet'!L$1,products!$A$1:$G$1,0))</f>
        <v>11.95</v>
      </c>
      <c r="M944" s="7">
        <f t="shared" si="42"/>
        <v>35.849999999999994</v>
      </c>
      <c r="N944" t="str">
        <f t="shared" si="43"/>
        <v>Robusta</v>
      </c>
      <c r="O944" t="str">
        <f t="shared" si="44"/>
        <v>Light</v>
      </c>
      <c r="P944" t="str">
        <f>VLOOKUP(Orders_Table[[#This Row],[Customer ID]],customers!$A$1:$I$1001,9,FALSE)</f>
        <v>No</v>
      </c>
    </row>
    <row r="945" spans="1:16" x14ac:dyDescent="0.25">
      <c r="A945" s="2" t="s">
        <v>5822</v>
      </c>
      <c r="B945" s="4">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INDEX(products!$A$1:$G$49,MATCH('Order-Worksheet'!$D945,products!$A$1:$A$49,0),MATCH('Order-Worksheet'!I$1,products!$A$1:$G$1,0))</f>
        <v>Ara</v>
      </c>
      <c r="J945" t="str">
        <f>INDEX(products!$A$1:$G$49,MATCH('Order-Worksheet'!$D945,products!$A$1:$A$49,0),MATCH('Order-Worksheet'!J$1,products!$A$1:$G$1,0))</f>
        <v>L</v>
      </c>
      <c r="K945" s="5">
        <f>INDEX(products!$A$1:$G$49,MATCH('Order-Worksheet'!$D945,products!$A$1:$A$49,0),MATCH('Order-Worksheet'!K$1,products!$A$1:$G$1,0))</f>
        <v>0.5</v>
      </c>
      <c r="L945" s="7">
        <f>INDEX(products!$A$1:$G$49,MATCH('Order-Worksheet'!$D945,products!$A$1:$A$49,0),MATCH('Order-Worksheet'!L$1,products!$A$1:$G$1,0))</f>
        <v>7.77</v>
      </c>
      <c r="M945" s="7">
        <f t="shared" si="42"/>
        <v>46.62</v>
      </c>
      <c r="N945" t="str">
        <f t="shared" si="43"/>
        <v>Arabica</v>
      </c>
      <c r="O945" t="str">
        <f t="shared" si="44"/>
        <v>Light</v>
      </c>
      <c r="P945" t="str">
        <f>VLOOKUP(Orders_Table[[#This Row],[Customer ID]],customers!$A$1:$I$1001,9,FALSE)</f>
        <v>No</v>
      </c>
    </row>
    <row r="946" spans="1:16" x14ac:dyDescent="0.25">
      <c r="A946" s="2" t="s">
        <v>5828</v>
      </c>
      <c r="B946" s="4">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INDEX(products!$A$1:$G$49,MATCH('Order-Worksheet'!$D946,products!$A$1:$A$49,0),MATCH('Order-Worksheet'!I$1,products!$A$1:$G$1,0))</f>
        <v>Rob</v>
      </c>
      <c r="J946" t="str">
        <f>INDEX(products!$A$1:$G$49,MATCH('Order-Worksheet'!$D946,products!$A$1:$A$49,0),MATCH('Order-Worksheet'!J$1,products!$A$1:$G$1,0))</f>
        <v>L</v>
      </c>
      <c r="K946" s="5">
        <f>INDEX(products!$A$1:$G$49,MATCH('Order-Worksheet'!$D946,products!$A$1:$A$49,0),MATCH('Order-Worksheet'!K$1,products!$A$1:$G$1,0))</f>
        <v>0.5</v>
      </c>
      <c r="L946" s="7">
        <f>INDEX(products!$A$1:$G$49,MATCH('Order-Worksheet'!$D946,products!$A$1:$A$49,0),MATCH('Order-Worksheet'!L$1,products!$A$1:$G$1,0))</f>
        <v>7.169999999999999</v>
      </c>
      <c r="M946" s="7">
        <f t="shared" si="42"/>
        <v>35.849999999999994</v>
      </c>
      <c r="N946" t="str">
        <f t="shared" si="43"/>
        <v>Robusta</v>
      </c>
      <c r="O946" t="str">
        <f t="shared" si="44"/>
        <v>Light</v>
      </c>
      <c r="P946" t="str">
        <f>VLOOKUP(Orders_Table[[#This Row],[Customer ID]],customers!$A$1:$I$1001,9,FALSE)</f>
        <v>No</v>
      </c>
    </row>
    <row r="947" spans="1:16" x14ac:dyDescent="0.25">
      <c r="A947" s="2" t="s">
        <v>5834</v>
      </c>
      <c r="B947" s="4">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INDEX(products!$A$1:$G$49,MATCH('Order-Worksheet'!$D947,products!$A$1:$A$49,0),MATCH('Order-Worksheet'!I$1,products!$A$1:$G$1,0))</f>
        <v>Lib</v>
      </c>
      <c r="J947" t="str">
        <f>INDEX(products!$A$1:$G$49,MATCH('Order-Worksheet'!$D947,products!$A$1:$A$49,0),MATCH('Order-Worksheet'!J$1,products!$A$1:$G$1,0))</f>
        <v>D</v>
      </c>
      <c r="K947" s="5">
        <f>INDEX(products!$A$1:$G$49,MATCH('Order-Worksheet'!$D947,products!$A$1:$A$49,0),MATCH('Order-Worksheet'!K$1,products!$A$1:$G$1,0))</f>
        <v>2.5</v>
      </c>
      <c r="L947" s="7">
        <f>INDEX(products!$A$1:$G$49,MATCH('Order-Worksheet'!$D947,products!$A$1:$A$49,0),MATCH('Order-Worksheet'!L$1,products!$A$1:$G$1,0))</f>
        <v>29.784999999999997</v>
      </c>
      <c r="M947" s="7">
        <f t="shared" si="42"/>
        <v>119.13999999999999</v>
      </c>
      <c r="N947" t="str">
        <f t="shared" si="43"/>
        <v>Liberica</v>
      </c>
      <c r="O947" t="str">
        <f t="shared" si="44"/>
        <v>Dark</v>
      </c>
      <c r="P947" t="str">
        <f>VLOOKUP(Orders_Table[[#This Row],[Customer ID]],customers!$A$1:$I$1001,9,FALSE)</f>
        <v>No</v>
      </c>
    </row>
    <row r="948" spans="1:16" x14ac:dyDescent="0.25">
      <c r="A948" s="2" t="s">
        <v>5839</v>
      </c>
      <c r="B948" s="4">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INDEX(products!$A$1:$G$49,MATCH('Order-Worksheet'!$D948,products!$A$1:$A$49,0),MATCH('Order-Worksheet'!I$1,products!$A$1:$G$1,0))</f>
        <v>Lib</v>
      </c>
      <c r="J948" t="str">
        <f>INDEX(products!$A$1:$G$49,MATCH('Order-Worksheet'!$D948,products!$A$1:$A$49,0),MATCH('Order-Worksheet'!J$1,products!$A$1:$G$1,0))</f>
        <v>D</v>
      </c>
      <c r="K948" s="5">
        <f>INDEX(products!$A$1:$G$49,MATCH('Order-Worksheet'!$D948,products!$A$1:$A$49,0),MATCH('Order-Worksheet'!K$1,products!$A$1:$G$1,0))</f>
        <v>0.5</v>
      </c>
      <c r="L948" s="7">
        <f>INDEX(products!$A$1:$G$49,MATCH('Order-Worksheet'!$D948,products!$A$1:$A$49,0),MATCH('Order-Worksheet'!L$1,products!$A$1:$G$1,0))</f>
        <v>7.77</v>
      </c>
      <c r="M948" s="7">
        <f t="shared" si="42"/>
        <v>23.31</v>
      </c>
      <c r="N948" t="str">
        <f t="shared" si="43"/>
        <v>Liberica</v>
      </c>
      <c r="O948" t="str">
        <f t="shared" si="44"/>
        <v>Dark</v>
      </c>
      <c r="P948" t="str">
        <f>VLOOKUP(Orders_Table[[#This Row],[Customer ID]],customers!$A$1:$I$1001,9,FALSE)</f>
        <v>No</v>
      </c>
    </row>
    <row r="949" spans="1:16" x14ac:dyDescent="0.25">
      <c r="A949" s="2" t="s">
        <v>5844</v>
      </c>
      <c r="B949" s="4">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INDEX(products!$A$1:$G$49,MATCH('Order-Worksheet'!$D949,products!$A$1:$A$49,0),MATCH('Order-Worksheet'!I$1,products!$A$1:$G$1,0))</f>
        <v>Ara</v>
      </c>
      <c r="J949" t="str">
        <f>INDEX(products!$A$1:$G$49,MATCH('Order-Worksheet'!$D949,products!$A$1:$A$49,0),MATCH('Order-Worksheet'!J$1,products!$A$1:$G$1,0))</f>
        <v>M</v>
      </c>
      <c r="K949" s="5">
        <f>INDEX(products!$A$1:$G$49,MATCH('Order-Worksheet'!$D949,products!$A$1:$A$49,0),MATCH('Order-Worksheet'!K$1,products!$A$1:$G$1,0))</f>
        <v>1</v>
      </c>
      <c r="L949" s="7">
        <f>INDEX(products!$A$1:$G$49,MATCH('Order-Worksheet'!$D949,products!$A$1:$A$49,0),MATCH('Order-Worksheet'!L$1,products!$A$1:$G$1,0))</f>
        <v>11.25</v>
      </c>
      <c r="M949" s="7">
        <f t="shared" si="42"/>
        <v>11.25</v>
      </c>
      <c r="N949" t="str">
        <f t="shared" si="43"/>
        <v>Arabica</v>
      </c>
      <c r="O949" t="str">
        <f t="shared" si="44"/>
        <v>Medium</v>
      </c>
      <c r="P949" t="str">
        <f>VLOOKUP(Orders_Table[[#This Row],[Customer ID]],customers!$A$1:$I$1001,9,FALSE)</f>
        <v>No</v>
      </c>
    </row>
    <row r="950" spans="1:16" x14ac:dyDescent="0.25">
      <c r="A950" s="2" t="s">
        <v>5849</v>
      </c>
      <c r="B950" s="4">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INDEX(products!$A$1:$G$49,MATCH('Order-Worksheet'!$D950,products!$A$1:$A$49,0),MATCH('Order-Worksheet'!I$1,products!$A$1:$G$1,0))</f>
        <v>Exc</v>
      </c>
      <c r="J950" t="str">
        <f>INDEX(products!$A$1:$G$49,MATCH('Order-Worksheet'!$D950,products!$A$1:$A$49,0),MATCH('Order-Worksheet'!J$1,products!$A$1:$G$1,0))</f>
        <v>D</v>
      </c>
      <c r="K950" s="5">
        <f>INDEX(products!$A$1:$G$49,MATCH('Order-Worksheet'!$D950,products!$A$1:$A$49,0),MATCH('Order-Worksheet'!K$1,products!$A$1:$G$1,0))</f>
        <v>2.5</v>
      </c>
      <c r="L950" s="7">
        <f>INDEX(products!$A$1:$G$49,MATCH('Order-Worksheet'!$D950,products!$A$1:$A$49,0),MATCH('Order-Worksheet'!L$1,products!$A$1:$G$1,0))</f>
        <v>27.945</v>
      </c>
      <c r="M950" s="7">
        <f t="shared" si="42"/>
        <v>83.835000000000008</v>
      </c>
      <c r="N950" t="str">
        <f t="shared" si="43"/>
        <v>Excelsa</v>
      </c>
      <c r="O950" t="str">
        <f t="shared" si="44"/>
        <v>Dark</v>
      </c>
      <c r="P950" t="str">
        <f>VLOOKUP(Orders_Table[[#This Row],[Customer ID]],customers!$A$1:$I$1001,9,FALSE)</f>
        <v>Yes</v>
      </c>
    </row>
    <row r="951" spans="1:16" x14ac:dyDescent="0.25">
      <c r="A951" s="2" t="s">
        <v>5855</v>
      </c>
      <c r="B951" s="4">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INDEX(products!$A$1:$G$49,MATCH('Order-Worksheet'!$D951,products!$A$1:$A$49,0),MATCH('Order-Worksheet'!I$1,products!$A$1:$G$1,0))</f>
        <v>Rob</v>
      </c>
      <c r="J951" t="str">
        <f>INDEX(products!$A$1:$G$49,MATCH('Order-Worksheet'!$D951,products!$A$1:$A$49,0),MATCH('Order-Worksheet'!J$1,products!$A$1:$G$1,0))</f>
        <v>L</v>
      </c>
      <c r="K951" s="5">
        <f>INDEX(products!$A$1:$G$49,MATCH('Order-Worksheet'!$D951,products!$A$1:$A$49,0),MATCH('Order-Worksheet'!K$1,products!$A$1:$G$1,0))</f>
        <v>2.5</v>
      </c>
      <c r="L951" s="7">
        <f>INDEX(products!$A$1:$G$49,MATCH('Order-Worksheet'!$D951,products!$A$1:$A$49,0),MATCH('Order-Worksheet'!L$1,products!$A$1:$G$1,0))</f>
        <v>27.484999999999996</v>
      </c>
      <c r="M951" s="7">
        <f t="shared" si="42"/>
        <v>109.93999999999998</v>
      </c>
      <c r="N951" t="str">
        <f t="shared" si="43"/>
        <v>Robusta</v>
      </c>
      <c r="O951" t="str">
        <f t="shared" si="44"/>
        <v>Light</v>
      </c>
      <c r="P951" t="str">
        <f>VLOOKUP(Orders_Table[[#This Row],[Customer ID]],customers!$A$1:$I$1001,9,FALSE)</f>
        <v>No</v>
      </c>
    </row>
    <row r="952" spans="1:16" x14ac:dyDescent="0.25">
      <c r="A952" s="2" t="s">
        <v>5861</v>
      </c>
      <c r="B952" s="4">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INDEX(products!$A$1:$G$49,MATCH('Order-Worksheet'!$D952,products!$A$1:$A$49,0),MATCH('Order-Worksheet'!I$1,products!$A$1:$G$1,0))</f>
        <v>Rob</v>
      </c>
      <c r="J952" t="str">
        <f>INDEX(products!$A$1:$G$49,MATCH('Order-Worksheet'!$D952,products!$A$1:$A$49,0),MATCH('Order-Worksheet'!J$1,products!$A$1:$G$1,0))</f>
        <v>L</v>
      </c>
      <c r="K952" s="5">
        <f>INDEX(products!$A$1:$G$49,MATCH('Order-Worksheet'!$D952,products!$A$1:$A$49,0),MATCH('Order-Worksheet'!K$1,products!$A$1:$G$1,0))</f>
        <v>0.2</v>
      </c>
      <c r="L952" s="7">
        <f>INDEX(products!$A$1:$G$49,MATCH('Order-Worksheet'!$D952,products!$A$1:$A$49,0),MATCH('Order-Worksheet'!L$1,products!$A$1:$G$1,0))</f>
        <v>3.5849999999999995</v>
      </c>
      <c r="M952" s="7">
        <f t="shared" si="42"/>
        <v>14.339999999999998</v>
      </c>
      <c r="N952" t="str">
        <f t="shared" si="43"/>
        <v>Robusta</v>
      </c>
      <c r="O952" t="str">
        <f t="shared" si="44"/>
        <v>Light</v>
      </c>
      <c r="P952" t="str">
        <f>VLOOKUP(Orders_Table[[#This Row],[Customer ID]],customers!$A$1:$I$1001,9,FALSE)</f>
        <v>Yes</v>
      </c>
    </row>
    <row r="953" spans="1:16" x14ac:dyDescent="0.25">
      <c r="A953" s="2" t="s">
        <v>5866</v>
      </c>
      <c r="B953" s="4">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INDEX(products!$A$1:$G$49,MATCH('Order-Worksheet'!$D953,products!$A$1:$A$49,0),MATCH('Order-Worksheet'!I$1,products!$A$1:$G$1,0))</f>
        <v>Rob</v>
      </c>
      <c r="J953" t="str">
        <f>INDEX(products!$A$1:$G$49,MATCH('Order-Worksheet'!$D953,products!$A$1:$A$49,0),MATCH('Order-Worksheet'!J$1,products!$A$1:$G$1,0))</f>
        <v>L</v>
      </c>
      <c r="K953" s="5">
        <f>INDEX(products!$A$1:$G$49,MATCH('Order-Worksheet'!$D953,products!$A$1:$A$49,0),MATCH('Order-Worksheet'!K$1,products!$A$1:$G$1,0))</f>
        <v>0.2</v>
      </c>
      <c r="L953" s="7">
        <f>INDEX(products!$A$1:$G$49,MATCH('Order-Worksheet'!$D953,products!$A$1:$A$49,0),MATCH('Order-Worksheet'!L$1,products!$A$1:$G$1,0))</f>
        <v>3.5849999999999995</v>
      </c>
      <c r="M953" s="7">
        <f t="shared" si="42"/>
        <v>21.509999999999998</v>
      </c>
      <c r="N953" t="str">
        <f t="shared" si="43"/>
        <v>Robusta</v>
      </c>
      <c r="O953" t="str">
        <f t="shared" si="44"/>
        <v>Light</v>
      </c>
      <c r="P953" t="str">
        <f>VLOOKUP(Orders_Table[[#This Row],[Customer ID]],customers!$A$1:$I$1001,9,FALSE)</f>
        <v>No</v>
      </c>
    </row>
    <row r="954" spans="1:16" x14ac:dyDescent="0.25">
      <c r="A954" s="2" t="s">
        <v>5872</v>
      </c>
      <c r="B954" s="4">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INDEX(products!$A$1:$G$49,MATCH('Order-Worksheet'!$D954,products!$A$1:$A$49,0),MATCH('Order-Worksheet'!I$1,products!$A$1:$G$1,0))</f>
        <v>Ara</v>
      </c>
      <c r="J954" t="str">
        <f>INDEX(products!$A$1:$G$49,MATCH('Order-Worksheet'!$D954,products!$A$1:$A$49,0),MATCH('Order-Worksheet'!J$1,products!$A$1:$G$1,0))</f>
        <v>M</v>
      </c>
      <c r="K954" s="5">
        <f>INDEX(products!$A$1:$G$49,MATCH('Order-Worksheet'!$D954,products!$A$1:$A$49,0),MATCH('Order-Worksheet'!K$1,products!$A$1:$G$1,0))</f>
        <v>1</v>
      </c>
      <c r="L954" s="7">
        <f>INDEX(products!$A$1:$G$49,MATCH('Order-Worksheet'!$D954,products!$A$1:$A$49,0),MATCH('Order-Worksheet'!L$1,products!$A$1:$G$1,0))</f>
        <v>11.25</v>
      </c>
      <c r="M954" s="7">
        <f t="shared" si="42"/>
        <v>22.5</v>
      </c>
      <c r="N954" t="str">
        <f t="shared" si="43"/>
        <v>Arabica</v>
      </c>
      <c r="O954" t="str">
        <f t="shared" si="44"/>
        <v>Medium</v>
      </c>
      <c r="P954" t="str">
        <f>VLOOKUP(Orders_Table[[#This Row],[Customer ID]],customers!$A$1:$I$1001,9,FALSE)</f>
        <v>Yes</v>
      </c>
    </row>
    <row r="955" spans="1:16" x14ac:dyDescent="0.25">
      <c r="A955" s="2" t="s">
        <v>5878</v>
      </c>
      <c r="B955" s="4">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INDEX(products!$A$1:$G$49,MATCH('Order-Worksheet'!$D955,products!$A$1:$A$49,0),MATCH('Order-Worksheet'!I$1,products!$A$1:$G$1,0))</f>
        <v>Ara</v>
      </c>
      <c r="J955" t="str">
        <f>INDEX(products!$A$1:$G$49,MATCH('Order-Worksheet'!$D955,products!$A$1:$A$49,0),MATCH('Order-Worksheet'!J$1,products!$A$1:$G$1,0))</f>
        <v>L</v>
      </c>
      <c r="K955" s="5">
        <f>INDEX(products!$A$1:$G$49,MATCH('Order-Worksheet'!$D955,products!$A$1:$A$49,0),MATCH('Order-Worksheet'!K$1,products!$A$1:$G$1,0))</f>
        <v>0.2</v>
      </c>
      <c r="L955" s="7">
        <f>INDEX(products!$A$1:$G$49,MATCH('Order-Worksheet'!$D955,products!$A$1:$A$49,0),MATCH('Order-Worksheet'!L$1,products!$A$1:$G$1,0))</f>
        <v>3.8849999999999998</v>
      </c>
      <c r="M955" s="7">
        <f t="shared" si="42"/>
        <v>3.8849999999999998</v>
      </c>
      <c r="N955" t="str">
        <f t="shared" si="43"/>
        <v>Arabica</v>
      </c>
      <c r="O955" t="str">
        <f t="shared" si="44"/>
        <v>Light</v>
      </c>
      <c r="P955" t="str">
        <f>VLOOKUP(Orders_Table[[#This Row],[Customer ID]],customers!$A$1:$I$1001,9,FALSE)</f>
        <v>Yes</v>
      </c>
    </row>
    <row r="956" spans="1:16" x14ac:dyDescent="0.25">
      <c r="A956" s="2" t="s">
        <v>5884</v>
      </c>
      <c r="B956" s="4">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INDEX(products!$A$1:$G$49,MATCH('Order-Worksheet'!$D956,products!$A$1:$A$49,0),MATCH('Order-Worksheet'!I$1,products!$A$1:$G$1,0))</f>
        <v>Exc</v>
      </c>
      <c r="J956" t="str">
        <f>INDEX(products!$A$1:$G$49,MATCH('Order-Worksheet'!$D956,products!$A$1:$A$49,0),MATCH('Order-Worksheet'!J$1,products!$A$1:$G$1,0))</f>
        <v>D</v>
      </c>
      <c r="K956" s="5">
        <f>INDEX(products!$A$1:$G$49,MATCH('Order-Worksheet'!$D956,products!$A$1:$A$49,0),MATCH('Order-Worksheet'!K$1,products!$A$1:$G$1,0))</f>
        <v>2.5</v>
      </c>
      <c r="L956" s="7">
        <f>INDEX(products!$A$1:$G$49,MATCH('Order-Worksheet'!$D956,products!$A$1:$A$49,0),MATCH('Order-Worksheet'!L$1,products!$A$1:$G$1,0))</f>
        <v>27.945</v>
      </c>
      <c r="M956" s="7">
        <f t="shared" si="42"/>
        <v>27.945</v>
      </c>
      <c r="N956" t="str">
        <f t="shared" si="43"/>
        <v>Excelsa</v>
      </c>
      <c r="O956" t="str">
        <f t="shared" si="44"/>
        <v>Dark</v>
      </c>
      <c r="P956" t="str">
        <f>VLOOKUP(Orders_Table[[#This Row],[Customer ID]],customers!$A$1:$I$1001,9,FALSE)</f>
        <v>Yes</v>
      </c>
    </row>
    <row r="957" spans="1:16" x14ac:dyDescent="0.25">
      <c r="A957" s="2" t="s">
        <v>5890</v>
      </c>
      <c r="B957" s="4">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INDEX(products!$A$1:$G$49,MATCH('Order-Worksheet'!$D957,products!$A$1:$A$49,0),MATCH('Order-Worksheet'!I$1,products!$A$1:$G$1,0))</f>
        <v>Exc</v>
      </c>
      <c r="J957" t="str">
        <f>INDEX(products!$A$1:$G$49,MATCH('Order-Worksheet'!$D957,products!$A$1:$A$49,0),MATCH('Order-Worksheet'!J$1,products!$A$1:$G$1,0))</f>
        <v>L</v>
      </c>
      <c r="K957" s="5">
        <f>INDEX(products!$A$1:$G$49,MATCH('Order-Worksheet'!$D957,products!$A$1:$A$49,0),MATCH('Order-Worksheet'!K$1,products!$A$1:$G$1,0))</f>
        <v>2.5</v>
      </c>
      <c r="L957" s="7">
        <f>INDEX(products!$A$1:$G$49,MATCH('Order-Worksheet'!$D957,products!$A$1:$A$49,0),MATCH('Order-Worksheet'!L$1,products!$A$1:$G$1,0))</f>
        <v>34.154999999999994</v>
      </c>
      <c r="M957" s="7">
        <f t="shared" si="42"/>
        <v>170.77499999999998</v>
      </c>
      <c r="N957" t="str">
        <f t="shared" si="43"/>
        <v>Excelsa</v>
      </c>
      <c r="O957" t="str">
        <f t="shared" si="44"/>
        <v>Light</v>
      </c>
      <c r="P957" t="str">
        <f>VLOOKUP(Orders_Table[[#This Row],[Customer ID]],customers!$A$1:$I$1001,9,FALSE)</f>
        <v>Yes</v>
      </c>
    </row>
    <row r="958" spans="1:16" x14ac:dyDescent="0.25">
      <c r="A958" s="2" t="s">
        <v>5890</v>
      </c>
      <c r="B958" s="4">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INDEX(products!$A$1:$G$49,MATCH('Order-Worksheet'!$D958,products!$A$1:$A$49,0),MATCH('Order-Worksheet'!I$1,products!$A$1:$G$1,0))</f>
        <v>Rob</v>
      </c>
      <c r="J958" t="str">
        <f>INDEX(products!$A$1:$G$49,MATCH('Order-Worksheet'!$D958,products!$A$1:$A$49,0),MATCH('Order-Worksheet'!J$1,products!$A$1:$G$1,0))</f>
        <v>L</v>
      </c>
      <c r="K958" s="5">
        <f>INDEX(products!$A$1:$G$49,MATCH('Order-Worksheet'!$D958,products!$A$1:$A$49,0),MATCH('Order-Worksheet'!K$1,products!$A$1:$G$1,0))</f>
        <v>2.5</v>
      </c>
      <c r="L958" s="7">
        <f>INDEX(products!$A$1:$G$49,MATCH('Order-Worksheet'!$D958,products!$A$1:$A$49,0),MATCH('Order-Worksheet'!L$1,products!$A$1:$G$1,0))</f>
        <v>27.484999999999996</v>
      </c>
      <c r="M958" s="7">
        <f t="shared" si="42"/>
        <v>54.969999999999992</v>
      </c>
      <c r="N958" t="str">
        <f t="shared" si="43"/>
        <v>Robusta</v>
      </c>
      <c r="O958" t="str">
        <f t="shared" si="44"/>
        <v>Light</v>
      </c>
      <c r="P958" t="str">
        <f>VLOOKUP(Orders_Table[[#This Row],[Customer ID]],customers!$A$1:$I$1001,9,FALSE)</f>
        <v>Yes</v>
      </c>
    </row>
    <row r="959" spans="1:16" x14ac:dyDescent="0.25">
      <c r="A959" s="2" t="s">
        <v>5890</v>
      </c>
      <c r="B959" s="4">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INDEX(products!$A$1:$G$49,MATCH('Order-Worksheet'!$D959,products!$A$1:$A$49,0),MATCH('Order-Worksheet'!I$1,products!$A$1:$G$1,0))</f>
        <v>Exc</v>
      </c>
      <c r="J959" t="str">
        <f>INDEX(products!$A$1:$G$49,MATCH('Order-Worksheet'!$D959,products!$A$1:$A$49,0),MATCH('Order-Worksheet'!J$1,products!$A$1:$G$1,0))</f>
        <v>L</v>
      </c>
      <c r="K959" s="5">
        <f>INDEX(products!$A$1:$G$49,MATCH('Order-Worksheet'!$D959,products!$A$1:$A$49,0),MATCH('Order-Worksheet'!K$1,products!$A$1:$G$1,0))</f>
        <v>1</v>
      </c>
      <c r="L959" s="7">
        <f>INDEX(products!$A$1:$G$49,MATCH('Order-Worksheet'!$D959,products!$A$1:$A$49,0),MATCH('Order-Worksheet'!L$1,products!$A$1:$G$1,0))</f>
        <v>14.85</v>
      </c>
      <c r="M959" s="7">
        <f t="shared" si="42"/>
        <v>14.85</v>
      </c>
      <c r="N959" t="str">
        <f t="shared" si="43"/>
        <v>Excelsa</v>
      </c>
      <c r="O959" t="str">
        <f t="shared" si="44"/>
        <v>Light</v>
      </c>
      <c r="P959" t="str">
        <f>VLOOKUP(Orders_Table[[#This Row],[Customer ID]],customers!$A$1:$I$1001,9,FALSE)</f>
        <v>Yes</v>
      </c>
    </row>
    <row r="960" spans="1:16" x14ac:dyDescent="0.25">
      <c r="A960" s="2" t="s">
        <v>5890</v>
      </c>
      <c r="B960" s="4">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INDEX(products!$A$1:$G$49,MATCH('Order-Worksheet'!$D960,products!$A$1:$A$49,0),MATCH('Order-Worksheet'!I$1,products!$A$1:$G$1,0))</f>
        <v>Ara</v>
      </c>
      <c r="J960" t="str">
        <f>INDEX(products!$A$1:$G$49,MATCH('Order-Worksheet'!$D960,products!$A$1:$A$49,0),MATCH('Order-Worksheet'!J$1,products!$A$1:$G$1,0))</f>
        <v>L</v>
      </c>
      <c r="K960" s="5">
        <f>INDEX(products!$A$1:$G$49,MATCH('Order-Worksheet'!$D960,products!$A$1:$A$49,0),MATCH('Order-Worksheet'!K$1,products!$A$1:$G$1,0))</f>
        <v>0.2</v>
      </c>
      <c r="L960" s="7">
        <f>INDEX(products!$A$1:$G$49,MATCH('Order-Worksheet'!$D960,products!$A$1:$A$49,0),MATCH('Order-Worksheet'!L$1,products!$A$1:$G$1,0))</f>
        <v>3.8849999999999998</v>
      </c>
      <c r="M960" s="7">
        <f t="shared" si="42"/>
        <v>7.77</v>
      </c>
      <c r="N960" t="str">
        <f t="shared" si="43"/>
        <v>Arabica</v>
      </c>
      <c r="O960" t="str">
        <f t="shared" si="44"/>
        <v>Light</v>
      </c>
      <c r="P960" t="str">
        <f>VLOOKUP(Orders_Table[[#This Row],[Customer ID]],customers!$A$1:$I$1001,9,FALSE)</f>
        <v>Yes</v>
      </c>
    </row>
    <row r="961" spans="1:16" x14ac:dyDescent="0.25">
      <c r="A961" s="2" t="s">
        <v>5910</v>
      </c>
      <c r="B961" s="4">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INDEX(products!$A$1:$G$49,MATCH('Order-Worksheet'!$D961,products!$A$1:$A$49,0),MATCH('Order-Worksheet'!I$1,products!$A$1:$G$1,0))</f>
        <v>Lib</v>
      </c>
      <c r="J961" t="str">
        <f>INDEX(products!$A$1:$G$49,MATCH('Order-Worksheet'!$D961,products!$A$1:$A$49,0),MATCH('Order-Worksheet'!J$1,products!$A$1:$G$1,0))</f>
        <v>L</v>
      </c>
      <c r="K961" s="5">
        <f>INDEX(products!$A$1:$G$49,MATCH('Order-Worksheet'!$D961,products!$A$1:$A$49,0),MATCH('Order-Worksheet'!K$1,products!$A$1:$G$1,0))</f>
        <v>0.2</v>
      </c>
      <c r="L961" s="7">
        <f>INDEX(products!$A$1:$G$49,MATCH('Order-Worksheet'!$D961,products!$A$1:$A$49,0),MATCH('Order-Worksheet'!L$1,products!$A$1:$G$1,0))</f>
        <v>4.7549999999999999</v>
      </c>
      <c r="M961" s="7">
        <f t="shared" si="42"/>
        <v>23.774999999999999</v>
      </c>
      <c r="N961" t="str">
        <f t="shared" si="43"/>
        <v>Liberica</v>
      </c>
      <c r="O961" t="str">
        <f t="shared" si="44"/>
        <v>Light</v>
      </c>
      <c r="P961" t="str">
        <f>VLOOKUP(Orders_Table[[#This Row],[Customer ID]],customers!$A$1:$I$1001,9,FALSE)</f>
        <v>Yes</v>
      </c>
    </row>
    <row r="962" spans="1:16" x14ac:dyDescent="0.25">
      <c r="A962" s="2" t="s">
        <v>5915</v>
      </c>
      <c r="B962" s="4">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INDEX(products!$A$1:$G$49,MATCH('Order-Worksheet'!$D962,products!$A$1:$A$49,0),MATCH('Order-Worksheet'!I$1,products!$A$1:$G$1,0))</f>
        <v>Lib</v>
      </c>
      <c r="J962" t="str">
        <f>INDEX(products!$A$1:$G$49,MATCH('Order-Worksheet'!$D962,products!$A$1:$A$49,0),MATCH('Order-Worksheet'!J$1,products!$A$1:$G$1,0))</f>
        <v>L</v>
      </c>
      <c r="K962" s="5">
        <f>INDEX(products!$A$1:$G$49,MATCH('Order-Worksheet'!$D962,products!$A$1:$A$49,0),MATCH('Order-Worksheet'!K$1,products!$A$1:$G$1,0))</f>
        <v>1</v>
      </c>
      <c r="L962" s="7">
        <f>INDEX(products!$A$1:$G$49,MATCH('Order-Worksheet'!$D962,products!$A$1:$A$49,0),MATCH('Order-Worksheet'!L$1,products!$A$1:$G$1,0))</f>
        <v>15.85</v>
      </c>
      <c r="M962" s="7">
        <f t="shared" si="42"/>
        <v>79.25</v>
      </c>
      <c r="N962" t="str">
        <f t="shared" si="43"/>
        <v>Liberica</v>
      </c>
      <c r="O962" t="str">
        <f t="shared" si="44"/>
        <v>Light</v>
      </c>
      <c r="P962" t="str">
        <f>VLOOKUP(Orders_Table[[#This Row],[Customer ID]],customers!$A$1:$I$1001,9,FALSE)</f>
        <v>Yes</v>
      </c>
    </row>
    <row r="963" spans="1:16" x14ac:dyDescent="0.25">
      <c r="A963" s="2" t="s">
        <v>5921</v>
      </c>
      <c r="B963" s="4">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INDEX(products!$A$1:$G$49,MATCH('Order-Worksheet'!$D963,products!$A$1:$A$49,0),MATCH('Order-Worksheet'!I$1,products!$A$1:$G$1,0))</f>
        <v>Ara</v>
      </c>
      <c r="J963" t="str">
        <f>INDEX(products!$A$1:$G$49,MATCH('Order-Worksheet'!$D963,products!$A$1:$A$49,0),MATCH('Order-Worksheet'!J$1,products!$A$1:$G$1,0))</f>
        <v>D</v>
      </c>
      <c r="K963" s="5">
        <f>INDEX(products!$A$1:$G$49,MATCH('Order-Worksheet'!$D963,products!$A$1:$A$49,0),MATCH('Order-Worksheet'!K$1,products!$A$1:$G$1,0))</f>
        <v>2.5</v>
      </c>
      <c r="L963" s="7">
        <f>INDEX(products!$A$1:$G$49,MATCH('Order-Worksheet'!$D963,products!$A$1:$A$49,0),MATCH('Order-Worksheet'!L$1,products!$A$1:$G$1,0))</f>
        <v>22.884999999999998</v>
      </c>
      <c r="M963" s="7">
        <f t="shared" ref="M963:M1001" si="45">L963*E963</f>
        <v>45.769999999999996</v>
      </c>
      <c r="N963" t="str">
        <f t="shared" ref="N963:N1001" si="46">IF(I963="Rob", "Robusta", IF(I963="Exc", "Excelsa", IF(I963="Ara", "Arabica",IF(I963="Lib", "Liberica"))))</f>
        <v>Arabica</v>
      </c>
      <c r="O963" t="str">
        <f t="shared" ref="O963:O1001" si="47">IF(J963="M","Medium",IF(J963="D","Dark",IF(J963="L", "Light","")))</f>
        <v>Dark</v>
      </c>
      <c r="P963" t="str">
        <f>VLOOKUP(Orders_Table[[#This Row],[Customer ID]],customers!$A$1:$I$1001,9,FALSE)</f>
        <v>Yes</v>
      </c>
    </row>
    <row r="964" spans="1:16" x14ac:dyDescent="0.25">
      <c r="A964" s="2" t="s">
        <v>5926</v>
      </c>
      <c r="B964" s="4">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INDEX(products!$A$1:$G$49,MATCH('Order-Worksheet'!$D964,products!$A$1:$A$49,0),MATCH('Order-Worksheet'!I$1,products!$A$1:$G$1,0))</f>
        <v>Rob</v>
      </c>
      <c r="J964" t="str">
        <f>INDEX(products!$A$1:$G$49,MATCH('Order-Worksheet'!$D964,products!$A$1:$A$49,0),MATCH('Order-Worksheet'!J$1,products!$A$1:$G$1,0))</f>
        <v>D</v>
      </c>
      <c r="K964" s="5">
        <f>INDEX(products!$A$1:$G$49,MATCH('Order-Worksheet'!$D964,products!$A$1:$A$49,0),MATCH('Order-Worksheet'!K$1,products!$A$1:$G$1,0))</f>
        <v>1</v>
      </c>
      <c r="L964" s="7">
        <f>INDEX(products!$A$1:$G$49,MATCH('Order-Worksheet'!$D964,products!$A$1:$A$49,0),MATCH('Order-Worksheet'!L$1,products!$A$1:$G$1,0))</f>
        <v>8.9499999999999993</v>
      </c>
      <c r="M964" s="7">
        <f t="shared" si="45"/>
        <v>8.9499999999999993</v>
      </c>
      <c r="N964" t="str">
        <f t="shared" si="46"/>
        <v>Robusta</v>
      </c>
      <c r="O964" t="str">
        <f t="shared" si="47"/>
        <v>Dark</v>
      </c>
      <c r="P964" t="str">
        <f>VLOOKUP(Orders_Table[[#This Row],[Customer ID]],customers!$A$1:$I$1001,9,FALSE)</f>
        <v>Yes</v>
      </c>
    </row>
    <row r="965" spans="1:16" x14ac:dyDescent="0.25">
      <c r="A965" s="2" t="s">
        <v>5932</v>
      </c>
      <c r="B965" s="4">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INDEX(products!$A$1:$G$49,MATCH('Order-Worksheet'!$D965,products!$A$1:$A$49,0),MATCH('Order-Worksheet'!I$1,products!$A$1:$G$1,0))</f>
        <v>Rob</v>
      </c>
      <c r="J965" t="str">
        <f>INDEX(products!$A$1:$G$49,MATCH('Order-Worksheet'!$D965,products!$A$1:$A$49,0),MATCH('Order-Worksheet'!J$1,products!$A$1:$G$1,0))</f>
        <v>M</v>
      </c>
      <c r="K965" s="5">
        <f>INDEX(products!$A$1:$G$49,MATCH('Order-Worksheet'!$D965,products!$A$1:$A$49,0),MATCH('Order-Worksheet'!K$1,products!$A$1:$G$1,0))</f>
        <v>0.5</v>
      </c>
      <c r="L965" s="7">
        <f>INDEX(products!$A$1:$G$49,MATCH('Order-Worksheet'!$D965,products!$A$1:$A$49,0),MATCH('Order-Worksheet'!L$1,products!$A$1:$G$1,0))</f>
        <v>5.97</v>
      </c>
      <c r="M965" s="7">
        <f t="shared" si="45"/>
        <v>23.88</v>
      </c>
      <c r="N965" t="str">
        <f t="shared" si="46"/>
        <v>Robusta</v>
      </c>
      <c r="O965" t="str">
        <f t="shared" si="47"/>
        <v>Medium</v>
      </c>
      <c r="P965" t="str">
        <f>VLOOKUP(Orders_Table[[#This Row],[Customer ID]],customers!$A$1:$I$1001,9,FALSE)</f>
        <v>Yes</v>
      </c>
    </row>
    <row r="966" spans="1:16" x14ac:dyDescent="0.25">
      <c r="A966" s="2" t="s">
        <v>5938</v>
      </c>
      <c r="B966" s="4">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INDEX(products!$A$1:$G$49,MATCH('Order-Worksheet'!$D966,products!$A$1:$A$49,0),MATCH('Order-Worksheet'!I$1,products!$A$1:$G$1,0))</f>
        <v>Exc</v>
      </c>
      <c r="J966" t="str">
        <f>INDEX(products!$A$1:$G$49,MATCH('Order-Worksheet'!$D966,products!$A$1:$A$49,0),MATCH('Order-Worksheet'!J$1,products!$A$1:$G$1,0))</f>
        <v>L</v>
      </c>
      <c r="K966" s="5">
        <f>INDEX(products!$A$1:$G$49,MATCH('Order-Worksheet'!$D966,products!$A$1:$A$49,0),MATCH('Order-Worksheet'!K$1,products!$A$1:$G$1,0))</f>
        <v>0.2</v>
      </c>
      <c r="L966" s="7">
        <f>INDEX(products!$A$1:$G$49,MATCH('Order-Worksheet'!$D966,products!$A$1:$A$49,0),MATCH('Order-Worksheet'!L$1,products!$A$1:$G$1,0))</f>
        <v>4.4550000000000001</v>
      </c>
      <c r="M966" s="7">
        <f t="shared" si="45"/>
        <v>22.274999999999999</v>
      </c>
      <c r="N966" t="str">
        <f t="shared" si="46"/>
        <v>Excelsa</v>
      </c>
      <c r="O966" t="str">
        <f t="shared" si="47"/>
        <v>Light</v>
      </c>
      <c r="P966" t="str">
        <f>VLOOKUP(Orders_Table[[#This Row],[Customer ID]],customers!$A$1:$I$1001,9,FALSE)</f>
        <v>No</v>
      </c>
    </row>
    <row r="967" spans="1:16" x14ac:dyDescent="0.25">
      <c r="A967" s="2" t="s">
        <v>5944</v>
      </c>
      <c r="B967" s="4">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INDEX(products!$A$1:$G$49,MATCH('Order-Worksheet'!$D967,products!$A$1:$A$49,0),MATCH('Order-Worksheet'!I$1,products!$A$1:$G$1,0))</f>
        <v>Rob</v>
      </c>
      <c r="J967" t="str">
        <f>INDEX(products!$A$1:$G$49,MATCH('Order-Worksheet'!$D967,products!$A$1:$A$49,0),MATCH('Order-Worksheet'!J$1,products!$A$1:$G$1,0))</f>
        <v>M</v>
      </c>
      <c r="K967" s="5">
        <f>INDEX(products!$A$1:$G$49,MATCH('Order-Worksheet'!$D967,products!$A$1:$A$49,0),MATCH('Order-Worksheet'!K$1,products!$A$1:$G$1,0))</f>
        <v>1</v>
      </c>
      <c r="L967" s="7">
        <f>INDEX(products!$A$1:$G$49,MATCH('Order-Worksheet'!$D967,products!$A$1:$A$49,0),MATCH('Order-Worksheet'!L$1,products!$A$1:$G$1,0))</f>
        <v>9.9499999999999993</v>
      </c>
      <c r="M967" s="7">
        <f t="shared" si="45"/>
        <v>29.849999999999998</v>
      </c>
      <c r="N967" t="str">
        <f t="shared" si="46"/>
        <v>Robusta</v>
      </c>
      <c r="O967" t="str">
        <f t="shared" si="47"/>
        <v>Medium</v>
      </c>
      <c r="P967" t="str">
        <f>VLOOKUP(Orders_Table[[#This Row],[Customer ID]],customers!$A$1:$I$1001,9,FALSE)</f>
        <v>Yes</v>
      </c>
    </row>
    <row r="968" spans="1:16" x14ac:dyDescent="0.25">
      <c r="A968" s="2" t="s">
        <v>5949</v>
      </c>
      <c r="B968" s="4">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INDEX(products!$A$1:$G$49,MATCH('Order-Worksheet'!$D968,products!$A$1:$A$49,0),MATCH('Order-Worksheet'!I$1,products!$A$1:$G$1,0))</f>
        <v>Exc</v>
      </c>
      <c r="J968" t="str">
        <f>INDEX(products!$A$1:$G$49,MATCH('Order-Worksheet'!$D968,products!$A$1:$A$49,0),MATCH('Order-Worksheet'!J$1,products!$A$1:$G$1,0))</f>
        <v>L</v>
      </c>
      <c r="K968" s="5">
        <f>INDEX(products!$A$1:$G$49,MATCH('Order-Worksheet'!$D968,products!$A$1:$A$49,0),MATCH('Order-Worksheet'!K$1,products!$A$1:$G$1,0))</f>
        <v>0.5</v>
      </c>
      <c r="L968" s="7">
        <f>INDEX(products!$A$1:$G$49,MATCH('Order-Worksheet'!$D968,products!$A$1:$A$49,0),MATCH('Order-Worksheet'!L$1,products!$A$1:$G$1,0))</f>
        <v>8.91</v>
      </c>
      <c r="M968" s="7">
        <f t="shared" si="45"/>
        <v>53.46</v>
      </c>
      <c r="N968" t="str">
        <f t="shared" si="46"/>
        <v>Excelsa</v>
      </c>
      <c r="O968" t="str">
        <f t="shared" si="47"/>
        <v>Light</v>
      </c>
      <c r="P968" t="str">
        <f>VLOOKUP(Orders_Table[[#This Row],[Customer ID]],customers!$A$1:$I$1001,9,FALSE)</f>
        <v>Yes</v>
      </c>
    </row>
    <row r="969" spans="1:16" x14ac:dyDescent="0.25">
      <c r="A969" s="2" t="s">
        <v>5955</v>
      </c>
      <c r="B969" s="4">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INDEX(products!$A$1:$G$49,MATCH('Order-Worksheet'!$D969,products!$A$1:$A$49,0),MATCH('Order-Worksheet'!I$1,products!$A$1:$G$1,0))</f>
        <v>Rob</v>
      </c>
      <c r="J969" t="str">
        <f>INDEX(products!$A$1:$G$49,MATCH('Order-Worksheet'!$D969,products!$A$1:$A$49,0),MATCH('Order-Worksheet'!J$1,products!$A$1:$G$1,0))</f>
        <v>D</v>
      </c>
      <c r="K969" s="5">
        <f>INDEX(products!$A$1:$G$49,MATCH('Order-Worksheet'!$D969,products!$A$1:$A$49,0),MATCH('Order-Worksheet'!K$1,products!$A$1:$G$1,0))</f>
        <v>0.2</v>
      </c>
      <c r="L969" s="7">
        <f>INDEX(products!$A$1:$G$49,MATCH('Order-Worksheet'!$D969,products!$A$1:$A$49,0),MATCH('Order-Worksheet'!L$1,products!$A$1:$G$1,0))</f>
        <v>2.6849999999999996</v>
      </c>
      <c r="M969" s="7">
        <f t="shared" si="45"/>
        <v>2.6849999999999996</v>
      </c>
      <c r="N969" t="str">
        <f t="shared" si="46"/>
        <v>Robusta</v>
      </c>
      <c r="O969" t="str">
        <f t="shared" si="47"/>
        <v>Dark</v>
      </c>
      <c r="P969" t="str">
        <f>VLOOKUP(Orders_Table[[#This Row],[Customer ID]],customers!$A$1:$I$1001,9,FALSE)</f>
        <v>Yes</v>
      </c>
    </row>
    <row r="970" spans="1:16" x14ac:dyDescent="0.25">
      <c r="A970" s="2" t="s">
        <v>5961</v>
      </c>
      <c r="B970" s="4">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INDEX(products!$A$1:$G$49,MATCH('Order-Worksheet'!$D970,products!$A$1:$A$49,0),MATCH('Order-Worksheet'!I$1,products!$A$1:$G$1,0))</f>
        <v>Rob</v>
      </c>
      <c r="J970" t="str">
        <f>INDEX(products!$A$1:$G$49,MATCH('Order-Worksheet'!$D970,products!$A$1:$A$49,0),MATCH('Order-Worksheet'!J$1,products!$A$1:$G$1,0))</f>
        <v>M</v>
      </c>
      <c r="K970" s="5">
        <f>INDEX(products!$A$1:$G$49,MATCH('Order-Worksheet'!$D970,products!$A$1:$A$49,0),MATCH('Order-Worksheet'!K$1,products!$A$1:$G$1,0))</f>
        <v>0.2</v>
      </c>
      <c r="L970" s="7">
        <f>INDEX(products!$A$1:$G$49,MATCH('Order-Worksheet'!$D970,products!$A$1:$A$49,0),MATCH('Order-Worksheet'!L$1,products!$A$1:$G$1,0))</f>
        <v>2.9849999999999999</v>
      </c>
      <c r="M970" s="7">
        <f t="shared" si="45"/>
        <v>5.97</v>
      </c>
      <c r="N970" t="str">
        <f t="shared" si="46"/>
        <v>Robusta</v>
      </c>
      <c r="O970" t="str">
        <f t="shared" si="47"/>
        <v>Medium</v>
      </c>
      <c r="P970" t="str">
        <f>VLOOKUP(Orders_Table[[#This Row],[Customer ID]],customers!$A$1:$I$1001,9,FALSE)</f>
        <v>No</v>
      </c>
    </row>
    <row r="971" spans="1:16" x14ac:dyDescent="0.25">
      <c r="A971" s="2" t="s">
        <v>5967</v>
      </c>
      <c r="B971" s="4">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INDEX(products!$A$1:$G$49,MATCH('Order-Worksheet'!$D971,products!$A$1:$A$49,0),MATCH('Order-Worksheet'!I$1,products!$A$1:$G$1,0))</f>
        <v>Lib</v>
      </c>
      <c r="J971" t="str">
        <f>INDEX(products!$A$1:$G$49,MATCH('Order-Worksheet'!$D971,products!$A$1:$A$49,0),MATCH('Order-Worksheet'!J$1,products!$A$1:$G$1,0))</f>
        <v>D</v>
      </c>
      <c r="K971" s="5">
        <f>INDEX(products!$A$1:$G$49,MATCH('Order-Worksheet'!$D971,products!$A$1:$A$49,0),MATCH('Order-Worksheet'!K$1,products!$A$1:$G$1,0))</f>
        <v>1</v>
      </c>
      <c r="L971" s="7">
        <f>INDEX(products!$A$1:$G$49,MATCH('Order-Worksheet'!$D971,products!$A$1:$A$49,0),MATCH('Order-Worksheet'!L$1,products!$A$1:$G$1,0))</f>
        <v>12.95</v>
      </c>
      <c r="M971" s="7">
        <f t="shared" si="45"/>
        <v>12.95</v>
      </c>
      <c r="N971" t="str">
        <f t="shared" si="46"/>
        <v>Liberica</v>
      </c>
      <c r="O971" t="str">
        <f t="shared" si="47"/>
        <v>Dark</v>
      </c>
      <c r="P971" t="str">
        <f>VLOOKUP(Orders_Table[[#This Row],[Customer ID]],customers!$A$1:$I$1001,9,FALSE)</f>
        <v>Yes</v>
      </c>
    </row>
    <row r="972" spans="1:16" x14ac:dyDescent="0.25">
      <c r="A972" s="2" t="s">
        <v>5973</v>
      </c>
      <c r="B972" s="4">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INDEX(products!$A$1:$G$49,MATCH('Order-Worksheet'!$D972,products!$A$1:$A$49,0),MATCH('Order-Worksheet'!I$1,products!$A$1:$G$1,0))</f>
        <v>Exc</v>
      </c>
      <c r="J972" t="str">
        <f>INDEX(products!$A$1:$G$49,MATCH('Order-Worksheet'!$D972,products!$A$1:$A$49,0),MATCH('Order-Worksheet'!J$1,products!$A$1:$G$1,0))</f>
        <v>M</v>
      </c>
      <c r="K972" s="5">
        <f>INDEX(products!$A$1:$G$49,MATCH('Order-Worksheet'!$D972,products!$A$1:$A$49,0),MATCH('Order-Worksheet'!K$1,products!$A$1:$G$1,0))</f>
        <v>0.5</v>
      </c>
      <c r="L972" s="7">
        <f>INDEX(products!$A$1:$G$49,MATCH('Order-Worksheet'!$D972,products!$A$1:$A$49,0),MATCH('Order-Worksheet'!L$1,products!$A$1:$G$1,0))</f>
        <v>8.25</v>
      </c>
      <c r="M972" s="7">
        <f t="shared" si="45"/>
        <v>8.25</v>
      </c>
      <c r="N972" t="str">
        <f t="shared" si="46"/>
        <v>Excelsa</v>
      </c>
      <c r="O972" t="str">
        <f t="shared" si="47"/>
        <v>Medium</v>
      </c>
      <c r="P972" t="str">
        <f>VLOOKUP(Orders_Table[[#This Row],[Customer ID]],customers!$A$1:$I$1001,9,FALSE)</f>
        <v>No</v>
      </c>
    </row>
    <row r="973" spans="1:16" x14ac:dyDescent="0.25">
      <c r="A973" s="2" t="s">
        <v>5978</v>
      </c>
      <c r="B973" s="4">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INDEX(products!$A$1:$G$49,MATCH('Order-Worksheet'!$D973,products!$A$1:$A$49,0),MATCH('Order-Worksheet'!I$1,products!$A$1:$G$1,0))</f>
        <v>Ara</v>
      </c>
      <c r="J973" t="str">
        <f>INDEX(products!$A$1:$G$49,MATCH('Order-Worksheet'!$D973,products!$A$1:$A$49,0),MATCH('Order-Worksheet'!J$1,products!$A$1:$G$1,0))</f>
        <v>L</v>
      </c>
      <c r="K973" s="5">
        <f>INDEX(products!$A$1:$G$49,MATCH('Order-Worksheet'!$D973,products!$A$1:$A$49,0),MATCH('Order-Worksheet'!K$1,products!$A$1:$G$1,0))</f>
        <v>2.5</v>
      </c>
      <c r="L973" s="7">
        <f>INDEX(products!$A$1:$G$49,MATCH('Order-Worksheet'!$D973,products!$A$1:$A$49,0),MATCH('Order-Worksheet'!L$1,products!$A$1:$G$1,0))</f>
        <v>29.784999999999997</v>
      </c>
      <c r="M973" s="7">
        <f t="shared" si="45"/>
        <v>148.92499999999998</v>
      </c>
      <c r="N973" t="str">
        <f t="shared" si="46"/>
        <v>Arabica</v>
      </c>
      <c r="O973" t="str">
        <f t="shared" si="47"/>
        <v>Light</v>
      </c>
      <c r="P973" t="str">
        <f>VLOOKUP(Orders_Table[[#This Row],[Customer ID]],customers!$A$1:$I$1001,9,FALSE)</f>
        <v>No</v>
      </c>
    </row>
    <row r="974" spans="1:16" x14ac:dyDescent="0.25">
      <c r="A974" s="2" t="s">
        <v>5984</v>
      </c>
      <c r="B974" s="4">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INDEX(products!$A$1:$G$49,MATCH('Order-Worksheet'!$D974,products!$A$1:$A$49,0),MATCH('Order-Worksheet'!I$1,products!$A$1:$G$1,0))</f>
        <v>Ara</v>
      </c>
      <c r="J974" t="str">
        <f>INDEX(products!$A$1:$G$49,MATCH('Order-Worksheet'!$D974,products!$A$1:$A$49,0),MATCH('Order-Worksheet'!J$1,products!$A$1:$G$1,0))</f>
        <v>L</v>
      </c>
      <c r="K974" s="5">
        <f>INDEX(products!$A$1:$G$49,MATCH('Order-Worksheet'!$D974,products!$A$1:$A$49,0),MATCH('Order-Worksheet'!K$1,products!$A$1:$G$1,0))</f>
        <v>2.5</v>
      </c>
      <c r="L974" s="7">
        <f>INDEX(products!$A$1:$G$49,MATCH('Order-Worksheet'!$D974,products!$A$1:$A$49,0),MATCH('Order-Worksheet'!L$1,products!$A$1:$G$1,0))</f>
        <v>29.784999999999997</v>
      </c>
      <c r="M974" s="7">
        <f t="shared" si="45"/>
        <v>89.35499999999999</v>
      </c>
      <c r="N974" t="str">
        <f t="shared" si="46"/>
        <v>Arabica</v>
      </c>
      <c r="O974" t="str">
        <f t="shared" si="47"/>
        <v>Light</v>
      </c>
      <c r="P974" t="str">
        <f>VLOOKUP(Orders_Table[[#This Row],[Customer ID]],customers!$A$1:$I$1001,9,FALSE)</f>
        <v>Yes</v>
      </c>
    </row>
    <row r="975" spans="1:16" x14ac:dyDescent="0.25">
      <c r="A975" s="2" t="s">
        <v>5989</v>
      </c>
      <c r="B975" s="4">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INDEX(products!$A$1:$G$49,MATCH('Order-Worksheet'!$D975,products!$A$1:$A$49,0),MATCH('Order-Worksheet'!I$1,products!$A$1:$G$1,0))</f>
        <v>Lib</v>
      </c>
      <c r="J975" t="str">
        <f>INDEX(products!$A$1:$G$49,MATCH('Order-Worksheet'!$D975,products!$A$1:$A$49,0),MATCH('Order-Worksheet'!J$1,products!$A$1:$G$1,0))</f>
        <v>M</v>
      </c>
      <c r="K975" s="5">
        <f>INDEX(products!$A$1:$G$49,MATCH('Order-Worksheet'!$D975,products!$A$1:$A$49,0),MATCH('Order-Worksheet'!K$1,products!$A$1:$G$1,0))</f>
        <v>1</v>
      </c>
      <c r="L975" s="7">
        <f>INDEX(products!$A$1:$G$49,MATCH('Order-Worksheet'!$D975,products!$A$1:$A$49,0),MATCH('Order-Worksheet'!L$1,products!$A$1:$G$1,0))</f>
        <v>14.55</v>
      </c>
      <c r="M975" s="7">
        <f t="shared" si="45"/>
        <v>87.300000000000011</v>
      </c>
      <c r="N975" t="str">
        <f t="shared" si="46"/>
        <v>Liberica</v>
      </c>
      <c r="O975" t="str">
        <f t="shared" si="47"/>
        <v>Medium</v>
      </c>
      <c r="P975" t="str">
        <f>VLOOKUP(Orders_Table[[#This Row],[Customer ID]],customers!$A$1:$I$1001,9,FALSE)</f>
        <v>No</v>
      </c>
    </row>
    <row r="976" spans="1:16" x14ac:dyDescent="0.25">
      <c r="A976" s="2" t="s">
        <v>5995</v>
      </c>
      <c r="B976" s="4">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INDEX(products!$A$1:$G$49,MATCH('Order-Worksheet'!$D976,products!$A$1:$A$49,0),MATCH('Order-Worksheet'!I$1,products!$A$1:$G$1,0))</f>
        <v>Rob</v>
      </c>
      <c r="J976" t="str">
        <f>INDEX(products!$A$1:$G$49,MATCH('Order-Worksheet'!$D976,products!$A$1:$A$49,0),MATCH('Order-Worksheet'!J$1,products!$A$1:$G$1,0))</f>
        <v>D</v>
      </c>
      <c r="K976" s="5">
        <f>INDEX(products!$A$1:$G$49,MATCH('Order-Worksheet'!$D976,products!$A$1:$A$49,0),MATCH('Order-Worksheet'!K$1,products!$A$1:$G$1,0))</f>
        <v>0.5</v>
      </c>
      <c r="L976" s="7">
        <f>INDEX(products!$A$1:$G$49,MATCH('Order-Worksheet'!$D976,products!$A$1:$A$49,0),MATCH('Order-Worksheet'!L$1,products!$A$1:$G$1,0))</f>
        <v>5.3699999999999992</v>
      </c>
      <c r="M976" s="7">
        <f t="shared" si="45"/>
        <v>5.3699999999999992</v>
      </c>
      <c r="N976" t="str">
        <f t="shared" si="46"/>
        <v>Robusta</v>
      </c>
      <c r="O976" t="str">
        <f t="shared" si="47"/>
        <v>Dark</v>
      </c>
      <c r="P976" t="str">
        <f>VLOOKUP(Orders_Table[[#This Row],[Customer ID]],customers!$A$1:$I$1001,9,FALSE)</f>
        <v>Yes</v>
      </c>
    </row>
    <row r="977" spans="1:16" x14ac:dyDescent="0.25">
      <c r="A977" s="2" t="s">
        <v>6001</v>
      </c>
      <c r="B977" s="4">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INDEX(products!$A$1:$G$49,MATCH('Order-Worksheet'!$D977,products!$A$1:$A$49,0),MATCH('Order-Worksheet'!I$1,products!$A$1:$G$1,0))</f>
        <v>Ara</v>
      </c>
      <c r="J977" t="str">
        <f>INDEX(products!$A$1:$G$49,MATCH('Order-Worksheet'!$D977,products!$A$1:$A$49,0),MATCH('Order-Worksheet'!J$1,products!$A$1:$G$1,0))</f>
        <v>D</v>
      </c>
      <c r="K977" s="5">
        <f>INDEX(products!$A$1:$G$49,MATCH('Order-Worksheet'!$D977,products!$A$1:$A$49,0),MATCH('Order-Worksheet'!K$1,products!$A$1:$G$1,0))</f>
        <v>0.2</v>
      </c>
      <c r="L977" s="7">
        <f>INDEX(products!$A$1:$G$49,MATCH('Order-Worksheet'!$D977,products!$A$1:$A$49,0),MATCH('Order-Worksheet'!L$1,products!$A$1:$G$1,0))</f>
        <v>2.9849999999999999</v>
      </c>
      <c r="M977" s="7">
        <f t="shared" si="45"/>
        <v>8.9550000000000001</v>
      </c>
      <c r="N977" t="str">
        <f t="shared" si="46"/>
        <v>Arabica</v>
      </c>
      <c r="O977" t="str">
        <f t="shared" si="47"/>
        <v>Dark</v>
      </c>
      <c r="P977" t="str">
        <f>VLOOKUP(Orders_Table[[#This Row],[Customer ID]],customers!$A$1:$I$1001,9,FALSE)</f>
        <v>Yes</v>
      </c>
    </row>
    <row r="978" spans="1:16" x14ac:dyDescent="0.25">
      <c r="A978" s="2" t="s">
        <v>6007</v>
      </c>
      <c r="B978" s="4">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INDEX(products!$A$1:$G$49,MATCH('Order-Worksheet'!$D978,products!$A$1:$A$49,0),MATCH('Order-Worksheet'!I$1,products!$A$1:$G$1,0))</f>
        <v>Rob</v>
      </c>
      <c r="J978" t="str">
        <f>INDEX(products!$A$1:$G$49,MATCH('Order-Worksheet'!$D978,products!$A$1:$A$49,0),MATCH('Order-Worksheet'!J$1,products!$A$1:$G$1,0))</f>
        <v>L</v>
      </c>
      <c r="K978" s="5">
        <f>INDEX(products!$A$1:$G$49,MATCH('Order-Worksheet'!$D978,products!$A$1:$A$49,0),MATCH('Order-Worksheet'!K$1,products!$A$1:$G$1,0))</f>
        <v>2.5</v>
      </c>
      <c r="L978" s="7">
        <f>INDEX(products!$A$1:$G$49,MATCH('Order-Worksheet'!$D978,products!$A$1:$A$49,0),MATCH('Order-Worksheet'!L$1,products!$A$1:$G$1,0))</f>
        <v>27.484999999999996</v>
      </c>
      <c r="M978" s="7">
        <f t="shared" si="45"/>
        <v>137.42499999999998</v>
      </c>
      <c r="N978" t="str">
        <f t="shared" si="46"/>
        <v>Robusta</v>
      </c>
      <c r="O978" t="str">
        <f t="shared" si="47"/>
        <v>Light</v>
      </c>
      <c r="P978" t="str">
        <f>VLOOKUP(Orders_Table[[#This Row],[Customer ID]],customers!$A$1:$I$1001,9,FALSE)</f>
        <v>Yes</v>
      </c>
    </row>
    <row r="979" spans="1:16" x14ac:dyDescent="0.25">
      <c r="A979" s="2" t="s">
        <v>6013</v>
      </c>
      <c r="B979" s="4">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INDEX(products!$A$1:$G$49,MATCH('Order-Worksheet'!$D979,products!$A$1:$A$49,0),MATCH('Order-Worksheet'!I$1,products!$A$1:$G$1,0))</f>
        <v>Rob</v>
      </c>
      <c r="J979" t="str">
        <f>INDEX(products!$A$1:$G$49,MATCH('Order-Worksheet'!$D979,products!$A$1:$A$49,0),MATCH('Order-Worksheet'!J$1,products!$A$1:$G$1,0))</f>
        <v>L</v>
      </c>
      <c r="K979" s="5">
        <f>INDEX(products!$A$1:$G$49,MATCH('Order-Worksheet'!$D979,products!$A$1:$A$49,0),MATCH('Order-Worksheet'!K$1,products!$A$1:$G$1,0))</f>
        <v>1</v>
      </c>
      <c r="L979" s="7">
        <f>INDEX(products!$A$1:$G$49,MATCH('Order-Worksheet'!$D979,products!$A$1:$A$49,0),MATCH('Order-Worksheet'!L$1,products!$A$1:$G$1,0))</f>
        <v>11.95</v>
      </c>
      <c r="M979" s="7">
        <f t="shared" si="45"/>
        <v>59.75</v>
      </c>
      <c r="N979" t="str">
        <f t="shared" si="46"/>
        <v>Robusta</v>
      </c>
      <c r="O979" t="str">
        <f t="shared" si="47"/>
        <v>Light</v>
      </c>
      <c r="P979" t="str">
        <f>VLOOKUP(Orders_Table[[#This Row],[Customer ID]],customers!$A$1:$I$1001,9,FALSE)</f>
        <v>No</v>
      </c>
    </row>
    <row r="980" spans="1:16" x14ac:dyDescent="0.25">
      <c r="A980" s="2" t="s">
        <v>6019</v>
      </c>
      <c r="B980" s="4">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INDEX(products!$A$1:$G$49,MATCH('Order-Worksheet'!$D980,products!$A$1:$A$49,0),MATCH('Order-Worksheet'!I$1,products!$A$1:$G$1,0))</f>
        <v>Ara</v>
      </c>
      <c r="J980" t="str">
        <f>INDEX(products!$A$1:$G$49,MATCH('Order-Worksheet'!$D980,products!$A$1:$A$49,0),MATCH('Order-Worksheet'!J$1,products!$A$1:$G$1,0))</f>
        <v>L</v>
      </c>
      <c r="K980" s="5">
        <f>INDEX(products!$A$1:$G$49,MATCH('Order-Worksheet'!$D980,products!$A$1:$A$49,0),MATCH('Order-Worksheet'!K$1,products!$A$1:$G$1,0))</f>
        <v>0.5</v>
      </c>
      <c r="L980" s="7">
        <f>INDEX(products!$A$1:$G$49,MATCH('Order-Worksheet'!$D980,products!$A$1:$A$49,0),MATCH('Order-Worksheet'!L$1,products!$A$1:$G$1,0))</f>
        <v>7.77</v>
      </c>
      <c r="M980" s="7">
        <f t="shared" si="45"/>
        <v>23.31</v>
      </c>
      <c r="N980" t="str">
        <f t="shared" si="46"/>
        <v>Arabica</v>
      </c>
      <c r="O980" t="str">
        <f t="shared" si="47"/>
        <v>Light</v>
      </c>
      <c r="P980" t="str">
        <f>VLOOKUP(Orders_Table[[#This Row],[Customer ID]],customers!$A$1:$I$1001,9,FALSE)</f>
        <v>No</v>
      </c>
    </row>
    <row r="981" spans="1:16" x14ac:dyDescent="0.25">
      <c r="A981" s="2" t="s">
        <v>6025</v>
      </c>
      <c r="B981" s="4">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INDEX(products!$A$1:$G$49,MATCH('Order-Worksheet'!$D981,products!$A$1:$A$49,0),MATCH('Order-Worksheet'!I$1,products!$A$1:$G$1,0))</f>
        <v>Rob</v>
      </c>
      <c r="J981" t="str">
        <f>INDEX(products!$A$1:$G$49,MATCH('Order-Worksheet'!$D981,products!$A$1:$A$49,0),MATCH('Order-Worksheet'!J$1,products!$A$1:$G$1,0))</f>
        <v>D</v>
      </c>
      <c r="K981" s="5">
        <f>INDEX(products!$A$1:$G$49,MATCH('Order-Worksheet'!$D981,products!$A$1:$A$49,0),MATCH('Order-Worksheet'!K$1,products!$A$1:$G$1,0))</f>
        <v>0.5</v>
      </c>
      <c r="L981" s="7">
        <f>INDEX(products!$A$1:$G$49,MATCH('Order-Worksheet'!$D981,products!$A$1:$A$49,0),MATCH('Order-Worksheet'!L$1,products!$A$1:$G$1,0))</f>
        <v>5.3699999999999992</v>
      </c>
      <c r="M981" s="7">
        <f t="shared" si="45"/>
        <v>10.739999999999998</v>
      </c>
      <c r="N981" t="str">
        <f t="shared" si="46"/>
        <v>Robusta</v>
      </c>
      <c r="O981" t="str">
        <f t="shared" si="47"/>
        <v>Dark</v>
      </c>
      <c r="P981" t="str">
        <f>VLOOKUP(Orders_Table[[#This Row],[Customer ID]],customers!$A$1:$I$1001,9,FALSE)</f>
        <v>No</v>
      </c>
    </row>
    <row r="982" spans="1:16" x14ac:dyDescent="0.25">
      <c r="A982" s="2" t="s">
        <v>6030</v>
      </c>
      <c r="B982" s="4">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INDEX(products!$A$1:$G$49,MATCH('Order-Worksheet'!$D982,products!$A$1:$A$49,0),MATCH('Order-Worksheet'!I$1,products!$A$1:$G$1,0))</f>
        <v>Exc</v>
      </c>
      <c r="J982" t="str">
        <f>INDEX(products!$A$1:$G$49,MATCH('Order-Worksheet'!$D982,products!$A$1:$A$49,0),MATCH('Order-Worksheet'!J$1,products!$A$1:$G$1,0))</f>
        <v>D</v>
      </c>
      <c r="K982" s="5">
        <f>INDEX(products!$A$1:$G$49,MATCH('Order-Worksheet'!$D982,products!$A$1:$A$49,0),MATCH('Order-Worksheet'!K$1,products!$A$1:$G$1,0))</f>
        <v>2.5</v>
      </c>
      <c r="L982" s="7">
        <f>INDEX(products!$A$1:$G$49,MATCH('Order-Worksheet'!$D982,products!$A$1:$A$49,0),MATCH('Order-Worksheet'!L$1,products!$A$1:$G$1,0))</f>
        <v>27.945</v>
      </c>
      <c r="M982" s="7">
        <f t="shared" si="45"/>
        <v>167.67000000000002</v>
      </c>
      <c r="N982" t="str">
        <f t="shared" si="46"/>
        <v>Excelsa</v>
      </c>
      <c r="O982" t="str">
        <f t="shared" si="47"/>
        <v>Dark</v>
      </c>
      <c r="P982" t="str">
        <f>VLOOKUP(Orders_Table[[#This Row],[Customer ID]],customers!$A$1:$I$1001,9,FALSE)</f>
        <v>Yes</v>
      </c>
    </row>
    <row r="983" spans="1:16" x14ac:dyDescent="0.25">
      <c r="A983" s="2" t="s">
        <v>6035</v>
      </c>
      <c r="B983" s="4">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INDEX(products!$A$1:$G$49,MATCH('Order-Worksheet'!$D983,products!$A$1:$A$49,0),MATCH('Order-Worksheet'!I$1,products!$A$1:$G$1,0))</f>
        <v>Exc</v>
      </c>
      <c r="J983" t="str">
        <f>INDEX(products!$A$1:$G$49,MATCH('Order-Worksheet'!$D983,products!$A$1:$A$49,0),MATCH('Order-Worksheet'!J$1,products!$A$1:$G$1,0))</f>
        <v>D</v>
      </c>
      <c r="K983" s="5">
        <f>INDEX(products!$A$1:$G$49,MATCH('Order-Worksheet'!$D983,products!$A$1:$A$49,0),MATCH('Order-Worksheet'!K$1,products!$A$1:$G$1,0))</f>
        <v>0.2</v>
      </c>
      <c r="L983" s="7">
        <f>INDEX(products!$A$1:$G$49,MATCH('Order-Worksheet'!$D983,products!$A$1:$A$49,0),MATCH('Order-Worksheet'!L$1,products!$A$1:$G$1,0))</f>
        <v>3.645</v>
      </c>
      <c r="M983" s="7">
        <f t="shared" si="45"/>
        <v>21.87</v>
      </c>
      <c r="N983" t="str">
        <f t="shared" si="46"/>
        <v>Excelsa</v>
      </c>
      <c r="O983" t="str">
        <f t="shared" si="47"/>
        <v>Dark</v>
      </c>
      <c r="P983" t="str">
        <f>VLOOKUP(Orders_Table[[#This Row],[Customer ID]],customers!$A$1:$I$1001,9,FALSE)</f>
        <v>Yes</v>
      </c>
    </row>
    <row r="984" spans="1:16" x14ac:dyDescent="0.25">
      <c r="A984" s="2" t="s">
        <v>6041</v>
      </c>
      <c r="B984" s="4">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INDEX(products!$A$1:$G$49,MATCH('Order-Worksheet'!$D984,products!$A$1:$A$49,0),MATCH('Order-Worksheet'!I$1,products!$A$1:$G$1,0))</f>
        <v>Rob</v>
      </c>
      <c r="J984" t="str">
        <f>INDEX(products!$A$1:$G$49,MATCH('Order-Worksheet'!$D984,products!$A$1:$A$49,0),MATCH('Order-Worksheet'!J$1,products!$A$1:$G$1,0))</f>
        <v>L</v>
      </c>
      <c r="K984" s="5">
        <f>INDEX(products!$A$1:$G$49,MATCH('Order-Worksheet'!$D984,products!$A$1:$A$49,0),MATCH('Order-Worksheet'!K$1,products!$A$1:$G$1,0))</f>
        <v>1</v>
      </c>
      <c r="L984" s="7">
        <f>INDEX(products!$A$1:$G$49,MATCH('Order-Worksheet'!$D984,products!$A$1:$A$49,0),MATCH('Order-Worksheet'!L$1,products!$A$1:$G$1,0))</f>
        <v>11.95</v>
      </c>
      <c r="M984" s="7">
        <f t="shared" si="45"/>
        <v>23.9</v>
      </c>
      <c r="N984" t="str">
        <f t="shared" si="46"/>
        <v>Robusta</v>
      </c>
      <c r="O984" t="str">
        <f t="shared" si="47"/>
        <v>Light</v>
      </c>
      <c r="P984" t="str">
        <f>VLOOKUP(Orders_Table[[#This Row],[Customer ID]],customers!$A$1:$I$1001,9,FALSE)</f>
        <v>Yes</v>
      </c>
    </row>
    <row r="985" spans="1:16" x14ac:dyDescent="0.25">
      <c r="A985" s="2" t="s">
        <v>6047</v>
      </c>
      <c r="B985" s="4">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INDEX(products!$A$1:$G$49,MATCH('Order-Worksheet'!$D985,products!$A$1:$A$49,0),MATCH('Order-Worksheet'!I$1,products!$A$1:$G$1,0))</f>
        <v>Ara</v>
      </c>
      <c r="J985" t="str">
        <f>INDEX(products!$A$1:$G$49,MATCH('Order-Worksheet'!$D985,products!$A$1:$A$49,0),MATCH('Order-Worksheet'!J$1,products!$A$1:$G$1,0))</f>
        <v>M</v>
      </c>
      <c r="K985" s="5">
        <f>INDEX(products!$A$1:$G$49,MATCH('Order-Worksheet'!$D985,products!$A$1:$A$49,0),MATCH('Order-Worksheet'!K$1,products!$A$1:$G$1,0))</f>
        <v>0.2</v>
      </c>
      <c r="L985" s="7">
        <f>INDEX(products!$A$1:$G$49,MATCH('Order-Worksheet'!$D985,products!$A$1:$A$49,0),MATCH('Order-Worksheet'!L$1,products!$A$1:$G$1,0))</f>
        <v>3.375</v>
      </c>
      <c r="M985" s="7">
        <f t="shared" si="45"/>
        <v>6.75</v>
      </c>
      <c r="N985" t="str">
        <f t="shared" si="46"/>
        <v>Arabica</v>
      </c>
      <c r="O985" t="str">
        <f t="shared" si="47"/>
        <v>Medium</v>
      </c>
      <c r="P985" t="str">
        <f>VLOOKUP(Orders_Table[[#This Row],[Customer ID]],customers!$A$1:$I$1001,9,FALSE)</f>
        <v>Yes</v>
      </c>
    </row>
    <row r="986" spans="1:16" x14ac:dyDescent="0.25">
      <c r="A986" s="2" t="s">
        <v>6053</v>
      </c>
      <c r="B986" s="4">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INDEX(products!$A$1:$G$49,MATCH('Order-Worksheet'!$D986,products!$A$1:$A$49,0),MATCH('Order-Worksheet'!I$1,products!$A$1:$G$1,0))</f>
        <v>Exc</v>
      </c>
      <c r="J986" t="str">
        <f>INDEX(products!$A$1:$G$49,MATCH('Order-Worksheet'!$D986,products!$A$1:$A$49,0),MATCH('Order-Worksheet'!J$1,products!$A$1:$G$1,0))</f>
        <v>M</v>
      </c>
      <c r="K986" s="5">
        <f>INDEX(products!$A$1:$G$49,MATCH('Order-Worksheet'!$D986,products!$A$1:$A$49,0),MATCH('Order-Worksheet'!K$1,products!$A$1:$G$1,0))</f>
        <v>2.5</v>
      </c>
      <c r="L986" s="7">
        <f>INDEX(products!$A$1:$G$49,MATCH('Order-Worksheet'!$D986,products!$A$1:$A$49,0),MATCH('Order-Worksheet'!L$1,products!$A$1:$G$1,0))</f>
        <v>31.624999999999996</v>
      </c>
      <c r="M986" s="7">
        <f t="shared" si="45"/>
        <v>31.624999999999996</v>
      </c>
      <c r="N986" t="str">
        <f t="shared" si="46"/>
        <v>Excelsa</v>
      </c>
      <c r="O986" t="str">
        <f t="shared" si="47"/>
        <v>Medium</v>
      </c>
      <c r="P986" t="str">
        <f>VLOOKUP(Orders_Table[[#This Row],[Customer ID]],customers!$A$1:$I$1001,9,FALSE)</f>
        <v>Yes</v>
      </c>
    </row>
    <row r="987" spans="1:16" x14ac:dyDescent="0.25">
      <c r="A987" s="2" t="s">
        <v>6058</v>
      </c>
      <c r="B987" s="4">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INDEX(products!$A$1:$G$49,MATCH('Order-Worksheet'!$D987,products!$A$1:$A$49,0),MATCH('Order-Worksheet'!I$1,products!$A$1:$G$1,0))</f>
        <v>Rob</v>
      </c>
      <c r="J987" t="str">
        <f>INDEX(products!$A$1:$G$49,MATCH('Order-Worksheet'!$D987,products!$A$1:$A$49,0),MATCH('Order-Worksheet'!J$1,products!$A$1:$G$1,0))</f>
        <v>L</v>
      </c>
      <c r="K987" s="5">
        <f>INDEX(products!$A$1:$G$49,MATCH('Order-Worksheet'!$D987,products!$A$1:$A$49,0),MATCH('Order-Worksheet'!K$1,products!$A$1:$G$1,0))</f>
        <v>1</v>
      </c>
      <c r="L987" s="7">
        <f>INDEX(products!$A$1:$G$49,MATCH('Order-Worksheet'!$D987,products!$A$1:$A$49,0),MATCH('Order-Worksheet'!L$1,products!$A$1:$G$1,0))</f>
        <v>11.95</v>
      </c>
      <c r="M987" s="7">
        <f t="shared" si="45"/>
        <v>47.8</v>
      </c>
      <c r="N987" t="str">
        <f t="shared" si="46"/>
        <v>Robusta</v>
      </c>
      <c r="O987" t="str">
        <f t="shared" si="47"/>
        <v>Light</v>
      </c>
      <c r="P987" t="str">
        <f>VLOOKUP(Orders_Table[[#This Row],[Customer ID]],customers!$A$1:$I$1001,9,FALSE)</f>
        <v>No</v>
      </c>
    </row>
    <row r="988" spans="1:16" x14ac:dyDescent="0.25">
      <c r="A988" s="2" t="s">
        <v>6064</v>
      </c>
      <c r="B988" s="4">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INDEX(products!$A$1:$G$49,MATCH('Order-Worksheet'!$D988,products!$A$1:$A$49,0),MATCH('Order-Worksheet'!I$1,products!$A$1:$G$1,0))</f>
        <v>Lib</v>
      </c>
      <c r="J988" t="str">
        <f>INDEX(products!$A$1:$G$49,MATCH('Order-Worksheet'!$D988,products!$A$1:$A$49,0),MATCH('Order-Worksheet'!J$1,products!$A$1:$G$1,0))</f>
        <v>M</v>
      </c>
      <c r="K988" s="5">
        <f>INDEX(products!$A$1:$G$49,MATCH('Order-Worksheet'!$D988,products!$A$1:$A$49,0),MATCH('Order-Worksheet'!K$1,products!$A$1:$G$1,0))</f>
        <v>2.5</v>
      </c>
      <c r="L988" s="7">
        <f>INDEX(products!$A$1:$G$49,MATCH('Order-Worksheet'!$D988,products!$A$1:$A$49,0),MATCH('Order-Worksheet'!L$1,products!$A$1:$G$1,0))</f>
        <v>33.464999999999996</v>
      </c>
      <c r="M988" s="7">
        <f t="shared" si="45"/>
        <v>33.464999999999996</v>
      </c>
      <c r="N988" t="str">
        <f t="shared" si="46"/>
        <v>Liberica</v>
      </c>
      <c r="O988" t="str">
        <f t="shared" si="47"/>
        <v>Medium</v>
      </c>
      <c r="P988" t="str">
        <f>VLOOKUP(Orders_Table[[#This Row],[Customer ID]],customers!$A$1:$I$1001,9,FALSE)</f>
        <v>No</v>
      </c>
    </row>
    <row r="989" spans="1:16" x14ac:dyDescent="0.25">
      <c r="A989" s="2" t="s">
        <v>6070</v>
      </c>
      <c r="B989" s="4">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INDEX(products!$A$1:$G$49,MATCH('Order-Worksheet'!$D989,products!$A$1:$A$49,0),MATCH('Order-Worksheet'!I$1,products!$A$1:$G$1,0))</f>
        <v>Ara</v>
      </c>
      <c r="J989" t="str">
        <f>INDEX(products!$A$1:$G$49,MATCH('Order-Worksheet'!$D989,products!$A$1:$A$49,0),MATCH('Order-Worksheet'!J$1,products!$A$1:$G$1,0))</f>
        <v>D</v>
      </c>
      <c r="K989" s="5">
        <f>INDEX(products!$A$1:$G$49,MATCH('Order-Worksheet'!$D989,products!$A$1:$A$49,0),MATCH('Order-Worksheet'!K$1,products!$A$1:$G$1,0))</f>
        <v>0.5</v>
      </c>
      <c r="L989" s="7">
        <f>INDEX(products!$A$1:$G$49,MATCH('Order-Worksheet'!$D989,products!$A$1:$A$49,0),MATCH('Order-Worksheet'!L$1,products!$A$1:$G$1,0))</f>
        <v>5.97</v>
      </c>
      <c r="M989" s="7">
        <f t="shared" si="45"/>
        <v>29.849999999999998</v>
      </c>
      <c r="N989" t="str">
        <f t="shared" si="46"/>
        <v>Arabica</v>
      </c>
      <c r="O989" t="str">
        <f t="shared" si="47"/>
        <v>Dark</v>
      </c>
      <c r="P989" t="str">
        <f>VLOOKUP(Orders_Table[[#This Row],[Customer ID]],customers!$A$1:$I$1001,9,FALSE)</f>
        <v>Yes</v>
      </c>
    </row>
    <row r="990" spans="1:16" x14ac:dyDescent="0.25">
      <c r="A990" s="2" t="s">
        <v>6076</v>
      </c>
      <c r="B990" s="4">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INDEX(products!$A$1:$G$49,MATCH('Order-Worksheet'!$D990,products!$A$1:$A$49,0),MATCH('Order-Worksheet'!I$1,products!$A$1:$G$1,0))</f>
        <v>Rob</v>
      </c>
      <c r="J990" t="str">
        <f>INDEX(products!$A$1:$G$49,MATCH('Order-Worksheet'!$D990,products!$A$1:$A$49,0),MATCH('Order-Worksheet'!J$1,products!$A$1:$G$1,0))</f>
        <v>M</v>
      </c>
      <c r="K990" s="5">
        <f>INDEX(products!$A$1:$G$49,MATCH('Order-Worksheet'!$D990,products!$A$1:$A$49,0),MATCH('Order-Worksheet'!K$1,products!$A$1:$G$1,0))</f>
        <v>1</v>
      </c>
      <c r="L990" s="7">
        <f>INDEX(products!$A$1:$G$49,MATCH('Order-Worksheet'!$D990,products!$A$1:$A$49,0),MATCH('Order-Worksheet'!L$1,products!$A$1:$G$1,0))</f>
        <v>9.9499999999999993</v>
      </c>
      <c r="M990" s="7">
        <f t="shared" si="45"/>
        <v>29.849999999999998</v>
      </c>
      <c r="N990" t="str">
        <f t="shared" si="46"/>
        <v>Robusta</v>
      </c>
      <c r="O990" t="str">
        <f t="shared" si="47"/>
        <v>Medium</v>
      </c>
      <c r="P990" t="str">
        <f>VLOOKUP(Orders_Table[[#This Row],[Customer ID]],customers!$A$1:$I$1001,9,FALSE)</f>
        <v>Yes</v>
      </c>
    </row>
    <row r="991" spans="1:16" x14ac:dyDescent="0.25">
      <c r="A991" s="2" t="s">
        <v>6081</v>
      </c>
      <c r="B991" s="4">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INDEX(products!$A$1:$G$49,MATCH('Order-Worksheet'!$D991,products!$A$1:$A$49,0),MATCH('Order-Worksheet'!I$1,products!$A$1:$G$1,0))</f>
        <v>Ara</v>
      </c>
      <c r="J991" t="str">
        <f>INDEX(products!$A$1:$G$49,MATCH('Order-Worksheet'!$D991,products!$A$1:$A$49,0),MATCH('Order-Worksheet'!J$1,products!$A$1:$G$1,0))</f>
        <v>M</v>
      </c>
      <c r="K991" s="5">
        <f>INDEX(products!$A$1:$G$49,MATCH('Order-Worksheet'!$D991,products!$A$1:$A$49,0),MATCH('Order-Worksheet'!K$1,products!$A$1:$G$1,0))</f>
        <v>2.5</v>
      </c>
      <c r="L991" s="7">
        <f>INDEX(products!$A$1:$G$49,MATCH('Order-Worksheet'!$D991,products!$A$1:$A$49,0),MATCH('Order-Worksheet'!L$1,products!$A$1:$G$1,0))</f>
        <v>25.874999999999996</v>
      </c>
      <c r="M991" s="7">
        <f t="shared" si="45"/>
        <v>155.24999999999997</v>
      </c>
      <c r="N991" t="str">
        <f t="shared" si="46"/>
        <v>Arabica</v>
      </c>
      <c r="O991" t="str">
        <f t="shared" si="47"/>
        <v>Medium</v>
      </c>
      <c r="P991" t="str">
        <f>VLOOKUP(Orders_Table[[#This Row],[Customer ID]],customers!$A$1:$I$1001,9,FALSE)</f>
        <v>Yes</v>
      </c>
    </row>
    <row r="992" spans="1:16" x14ac:dyDescent="0.25">
      <c r="A992" s="2" t="s">
        <v>6086</v>
      </c>
      <c r="B992" s="4">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INDEX(products!$A$1:$G$49,MATCH('Order-Worksheet'!$D992,products!$A$1:$A$49,0),MATCH('Order-Worksheet'!I$1,products!$A$1:$G$1,0))</f>
        <v>Exc</v>
      </c>
      <c r="J992" t="str">
        <f>INDEX(products!$A$1:$G$49,MATCH('Order-Worksheet'!$D992,products!$A$1:$A$49,0),MATCH('Order-Worksheet'!J$1,products!$A$1:$G$1,0))</f>
        <v>D</v>
      </c>
      <c r="K992" s="5">
        <f>INDEX(products!$A$1:$G$49,MATCH('Order-Worksheet'!$D992,products!$A$1:$A$49,0),MATCH('Order-Worksheet'!K$1,products!$A$1:$G$1,0))</f>
        <v>0.2</v>
      </c>
      <c r="L992" s="7">
        <f>INDEX(products!$A$1:$G$49,MATCH('Order-Worksheet'!$D992,products!$A$1:$A$49,0),MATCH('Order-Worksheet'!L$1,products!$A$1:$G$1,0))</f>
        <v>3.645</v>
      </c>
      <c r="M992" s="7">
        <f t="shared" si="45"/>
        <v>18.225000000000001</v>
      </c>
      <c r="N992" t="str">
        <f t="shared" si="46"/>
        <v>Excelsa</v>
      </c>
      <c r="O992" t="str">
        <f t="shared" si="47"/>
        <v>Dark</v>
      </c>
      <c r="P992" t="str">
        <f>VLOOKUP(Orders_Table[[#This Row],[Customer ID]],customers!$A$1:$I$1001,9,FALSE)</f>
        <v>No</v>
      </c>
    </row>
    <row r="993" spans="1:16" x14ac:dyDescent="0.25">
      <c r="A993" s="2" t="s">
        <v>6086</v>
      </c>
      <c r="B993" s="4">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INDEX(products!$A$1:$G$49,MATCH('Order-Worksheet'!$D993,products!$A$1:$A$49,0),MATCH('Order-Worksheet'!I$1,products!$A$1:$G$1,0))</f>
        <v>Lib</v>
      </c>
      <c r="J993" t="str">
        <f>INDEX(products!$A$1:$G$49,MATCH('Order-Worksheet'!$D993,products!$A$1:$A$49,0),MATCH('Order-Worksheet'!J$1,products!$A$1:$G$1,0))</f>
        <v>D</v>
      </c>
      <c r="K993" s="5">
        <f>INDEX(products!$A$1:$G$49,MATCH('Order-Worksheet'!$D993,products!$A$1:$A$49,0),MATCH('Order-Worksheet'!K$1,products!$A$1:$G$1,0))</f>
        <v>0.5</v>
      </c>
      <c r="L993" s="7">
        <f>INDEX(products!$A$1:$G$49,MATCH('Order-Worksheet'!$D993,products!$A$1:$A$49,0),MATCH('Order-Worksheet'!L$1,products!$A$1:$G$1,0))</f>
        <v>7.77</v>
      </c>
      <c r="M993" s="7">
        <f t="shared" si="45"/>
        <v>15.54</v>
      </c>
      <c r="N993" t="str">
        <f t="shared" si="46"/>
        <v>Liberica</v>
      </c>
      <c r="O993" t="str">
        <f t="shared" si="47"/>
        <v>Dark</v>
      </c>
      <c r="P993" t="str">
        <f>VLOOKUP(Orders_Table[[#This Row],[Customer ID]],customers!$A$1:$I$1001,9,FALSE)</f>
        <v>No</v>
      </c>
    </row>
    <row r="994" spans="1:16" x14ac:dyDescent="0.25">
      <c r="A994" s="2" t="s">
        <v>6096</v>
      </c>
      <c r="B994" s="4">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INDEX(products!$A$1:$G$49,MATCH('Order-Worksheet'!$D994,products!$A$1:$A$49,0),MATCH('Order-Worksheet'!I$1,products!$A$1:$G$1,0))</f>
        <v>Lib</v>
      </c>
      <c r="J994" t="str">
        <f>INDEX(products!$A$1:$G$49,MATCH('Order-Worksheet'!$D994,products!$A$1:$A$49,0),MATCH('Order-Worksheet'!J$1,products!$A$1:$G$1,0))</f>
        <v>L</v>
      </c>
      <c r="K994" s="5">
        <f>INDEX(products!$A$1:$G$49,MATCH('Order-Worksheet'!$D994,products!$A$1:$A$49,0),MATCH('Order-Worksheet'!K$1,products!$A$1:$G$1,0))</f>
        <v>2.5</v>
      </c>
      <c r="L994" s="7">
        <f>INDEX(products!$A$1:$G$49,MATCH('Order-Worksheet'!$D994,products!$A$1:$A$49,0),MATCH('Order-Worksheet'!L$1,products!$A$1:$G$1,0))</f>
        <v>36.454999999999998</v>
      </c>
      <c r="M994" s="7">
        <f t="shared" si="45"/>
        <v>109.36499999999999</v>
      </c>
      <c r="N994" t="str">
        <f t="shared" si="46"/>
        <v>Liberica</v>
      </c>
      <c r="O994" t="str">
        <f t="shared" si="47"/>
        <v>Light</v>
      </c>
      <c r="P994" t="str">
        <f>VLOOKUP(Orders_Table[[#This Row],[Customer ID]],customers!$A$1:$I$1001,9,FALSE)</f>
        <v>No</v>
      </c>
    </row>
    <row r="995" spans="1:16" x14ac:dyDescent="0.25">
      <c r="A995" s="2" t="s">
        <v>6101</v>
      </c>
      <c r="B995" s="4">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INDEX(products!$A$1:$G$49,MATCH('Order-Worksheet'!$D995,products!$A$1:$A$49,0),MATCH('Order-Worksheet'!I$1,products!$A$1:$G$1,0))</f>
        <v>Ara</v>
      </c>
      <c r="J995" t="str">
        <f>INDEX(products!$A$1:$G$49,MATCH('Order-Worksheet'!$D995,products!$A$1:$A$49,0),MATCH('Order-Worksheet'!J$1,products!$A$1:$G$1,0))</f>
        <v>L</v>
      </c>
      <c r="K995" s="5">
        <f>INDEX(products!$A$1:$G$49,MATCH('Order-Worksheet'!$D995,products!$A$1:$A$49,0),MATCH('Order-Worksheet'!K$1,products!$A$1:$G$1,0))</f>
        <v>1</v>
      </c>
      <c r="L995" s="7">
        <f>INDEX(products!$A$1:$G$49,MATCH('Order-Worksheet'!$D995,products!$A$1:$A$49,0),MATCH('Order-Worksheet'!L$1,products!$A$1:$G$1,0))</f>
        <v>12.95</v>
      </c>
      <c r="M995" s="7">
        <f t="shared" si="45"/>
        <v>77.699999999999989</v>
      </c>
      <c r="N995" t="str">
        <f t="shared" si="46"/>
        <v>Arabica</v>
      </c>
      <c r="O995" t="str">
        <f t="shared" si="47"/>
        <v>Light</v>
      </c>
      <c r="P995" t="str">
        <f>VLOOKUP(Orders_Table[[#This Row],[Customer ID]],customers!$A$1:$I$1001,9,FALSE)</f>
        <v>No</v>
      </c>
    </row>
    <row r="996" spans="1:16" x14ac:dyDescent="0.25">
      <c r="A996" s="2" t="s">
        <v>6106</v>
      </c>
      <c r="B996" s="4">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INDEX(products!$A$1:$G$49,MATCH('Order-Worksheet'!$D996,products!$A$1:$A$49,0),MATCH('Order-Worksheet'!I$1,products!$A$1:$G$1,0))</f>
        <v>Ara</v>
      </c>
      <c r="J996" t="str">
        <f>INDEX(products!$A$1:$G$49,MATCH('Order-Worksheet'!$D996,products!$A$1:$A$49,0),MATCH('Order-Worksheet'!J$1,products!$A$1:$G$1,0))</f>
        <v>D</v>
      </c>
      <c r="K996" s="5">
        <f>INDEX(products!$A$1:$G$49,MATCH('Order-Worksheet'!$D996,products!$A$1:$A$49,0),MATCH('Order-Worksheet'!K$1,products!$A$1:$G$1,0))</f>
        <v>0.2</v>
      </c>
      <c r="L996" s="7">
        <f>INDEX(products!$A$1:$G$49,MATCH('Order-Worksheet'!$D996,products!$A$1:$A$49,0),MATCH('Order-Worksheet'!L$1,products!$A$1:$G$1,0))</f>
        <v>2.9849999999999999</v>
      </c>
      <c r="M996" s="7">
        <f t="shared" si="45"/>
        <v>8.9550000000000001</v>
      </c>
      <c r="N996" t="str">
        <f t="shared" si="46"/>
        <v>Arabica</v>
      </c>
      <c r="O996" t="str">
        <f t="shared" si="47"/>
        <v>Dark</v>
      </c>
      <c r="P996" t="str">
        <f>VLOOKUP(Orders_Table[[#This Row],[Customer ID]],customers!$A$1:$I$1001,9,FALSE)</f>
        <v>No</v>
      </c>
    </row>
    <row r="997" spans="1:16" x14ac:dyDescent="0.25">
      <c r="A997" s="2" t="s">
        <v>6111</v>
      </c>
      <c r="B997" s="4">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INDEX(products!$A$1:$G$49,MATCH('Order-Worksheet'!$D997,products!$A$1:$A$49,0),MATCH('Order-Worksheet'!I$1,products!$A$1:$G$1,0))</f>
        <v>Rob</v>
      </c>
      <c r="J997" t="str">
        <f>INDEX(products!$A$1:$G$49,MATCH('Order-Worksheet'!$D997,products!$A$1:$A$49,0),MATCH('Order-Worksheet'!J$1,products!$A$1:$G$1,0))</f>
        <v>L</v>
      </c>
      <c r="K997" s="5">
        <f>INDEX(products!$A$1:$G$49,MATCH('Order-Worksheet'!$D997,products!$A$1:$A$49,0),MATCH('Order-Worksheet'!K$1,products!$A$1:$G$1,0))</f>
        <v>2.5</v>
      </c>
      <c r="L997" s="7">
        <f>INDEX(products!$A$1:$G$49,MATCH('Order-Worksheet'!$D997,products!$A$1:$A$49,0),MATCH('Order-Worksheet'!L$1,products!$A$1:$G$1,0))</f>
        <v>27.484999999999996</v>
      </c>
      <c r="M997" s="7">
        <f t="shared" si="45"/>
        <v>27.484999999999996</v>
      </c>
      <c r="N997" t="str">
        <f t="shared" si="46"/>
        <v>Robusta</v>
      </c>
      <c r="O997" t="str">
        <f t="shared" si="47"/>
        <v>Light</v>
      </c>
      <c r="P997" t="str">
        <f>VLOOKUP(Orders_Table[[#This Row],[Customer ID]],customers!$A$1:$I$1001,9,FALSE)</f>
        <v>No</v>
      </c>
    </row>
    <row r="998" spans="1:16" x14ac:dyDescent="0.25">
      <c r="A998" s="2" t="s">
        <v>6117</v>
      </c>
      <c r="B998" s="4">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INDEX(products!$A$1:$G$49,MATCH('Order-Worksheet'!$D998,products!$A$1:$A$49,0),MATCH('Order-Worksheet'!I$1,products!$A$1:$G$1,0))</f>
        <v>Rob</v>
      </c>
      <c r="J998" t="str">
        <f>INDEX(products!$A$1:$G$49,MATCH('Order-Worksheet'!$D998,products!$A$1:$A$49,0),MATCH('Order-Worksheet'!J$1,products!$A$1:$G$1,0))</f>
        <v>M</v>
      </c>
      <c r="K998" s="5">
        <f>INDEX(products!$A$1:$G$49,MATCH('Order-Worksheet'!$D998,products!$A$1:$A$49,0),MATCH('Order-Worksheet'!K$1,products!$A$1:$G$1,0))</f>
        <v>0.5</v>
      </c>
      <c r="L998" s="7">
        <f>INDEX(products!$A$1:$G$49,MATCH('Order-Worksheet'!$D998,products!$A$1:$A$49,0),MATCH('Order-Worksheet'!L$1,products!$A$1:$G$1,0))</f>
        <v>5.97</v>
      </c>
      <c r="M998" s="7">
        <f t="shared" si="45"/>
        <v>29.849999999999998</v>
      </c>
      <c r="N998" t="str">
        <f t="shared" si="46"/>
        <v>Robusta</v>
      </c>
      <c r="O998" t="str">
        <f t="shared" si="47"/>
        <v>Medium</v>
      </c>
      <c r="P998" t="str">
        <f>VLOOKUP(Orders_Table[[#This Row],[Customer ID]],customers!$A$1:$I$1001,9,FALSE)</f>
        <v>No</v>
      </c>
    </row>
    <row r="999" spans="1:16" x14ac:dyDescent="0.25">
      <c r="A999" s="2" t="s">
        <v>6122</v>
      </c>
      <c r="B999" s="4">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INDEX(products!$A$1:$G$49,MATCH('Order-Worksheet'!$D999,products!$A$1:$A$49,0),MATCH('Order-Worksheet'!I$1,products!$A$1:$G$1,0))</f>
        <v>Ara</v>
      </c>
      <c r="J999" t="str">
        <f>INDEX(products!$A$1:$G$49,MATCH('Order-Worksheet'!$D999,products!$A$1:$A$49,0),MATCH('Order-Worksheet'!J$1,products!$A$1:$G$1,0))</f>
        <v>M</v>
      </c>
      <c r="K999" s="5">
        <f>INDEX(products!$A$1:$G$49,MATCH('Order-Worksheet'!$D999,products!$A$1:$A$49,0),MATCH('Order-Worksheet'!K$1,products!$A$1:$G$1,0))</f>
        <v>0.5</v>
      </c>
      <c r="L999" s="7">
        <f>INDEX(products!$A$1:$G$49,MATCH('Order-Worksheet'!$D999,products!$A$1:$A$49,0),MATCH('Order-Worksheet'!L$1,products!$A$1:$G$1,0))</f>
        <v>6.75</v>
      </c>
      <c r="M999" s="7">
        <f t="shared" si="45"/>
        <v>27</v>
      </c>
      <c r="N999" t="str">
        <f t="shared" si="46"/>
        <v>Arabica</v>
      </c>
      <c r="O999" t="str">
        <f t="shared" si="47"/>
        <v>Medium</v>
      </c>
      <c r="P999" t="str">
        <f>VLOOKUP(Orders_Table[[#This Row],[Customer ID]],customers!$A$1:$I$1001,9,FALSE)</f>
        <v>No</v>
      </c>
    </row>
    <row r="1000" spans="1:16" x14ac:dyDescent="0.25">
      <c r="A1000" s="2" t="s">
        <v>6127</v>
      </c>
      <c r="B1000" s="4">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INDEX(products!$A$1:$G$49,MATCH('Order-Worksheet'!$D1000,products!$A$1:$A$49,0),MATCH('Order-Worksheet'!I$1,products!$A$1:$G$1,0))</f>
        <v>Ara</v>
      </c>
      <c r="J1000" t="str">
        <f>INDEX(products!$A$1:$G$49,MATCH('Order-Worksheet'!$D1000,products!$A$1:$A$49,0),MATCH('Order-Worksheet'!J$1,products!$A$1:$G$1,0))</f>
        <v>D</v>
      </c>
      <c r="K1000" s="5">
        <f>INDEX(products!$A$1:$G$49,MATCH('Order-Worksheet'!$D1000,products!$A$1:$A$49,0),MATCH('Order-Worksheet'!K$1,products!$A$1:$G$1,0))</f>
        <v>1</v>
      </c>
      <c r="L1000" s="7">
        <f>INDEX(products!$A$1:$G$49,MATCH('Order-Worksheet'!$D1000,products!$A$1:$A$49,0),MATCH('Order-Worksheet'!L$1,products!$A$1:$G$1,0))</f>
        <v>9.9499999999999993</v>
      </c>
      <c r="M1000" s="7">
        <f t="shared" si="45"/>
        <v>9.9499999999999993</v>
      </c>
      <c r="N1000" t="str">
        <f t="shared" si="46"/>
        <v>Arabica</v>
      </c>
      <c r="O1000" t="str">
        <f t="shared" si="47"/>
        <v>Dark</v>
      </c>
      <c r="P1000" t="str">
        <f>VLOOKUP(Orders_Table[[#This Row],[Customer ID]],customers!$A$1:$I$1001,9,FALSE)</f>
        <v>No</v>
      </c>
    </row>
    <row r="1001" spans="1:16" x14ac:dyDescent="0.25">
      <c r="A1001" s="2" t="s">
        <v>6133</v>
      </c>
      <c r="B1001" s="4">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INDEX(products!$A$1:$G$49,MATCH('Order-Worksheet'!$D1001,products!$A$1:$A$49,0),MATCH('Order-Worksheet'!I$1,products!$A$1:$G$1,0))</f>
        <v>Exc</v>
      </c>
      <c r="J1001" t="str">
        <f>INDEX(products!$A$1:$G$49,MATCH('Order-Worksheet'!$D1001,products!$A$1:$A$49,0),MATCH('Order-Worksheet'!J$1,products!$A$1:$G$1,0))</f>
        <v>M</v>
      </c>
      <c r="K1001" s="5">
        <f>INDEX(products!$A$1:$G$49,MATCH('Order-Worksheet'!$D1001,products!$A$1:$A$49,0),MATCH('Order-Worksheet'!K$1,products!$A$1:$G$1,0))</f>
        <v>0.2</v>
      </c>
      <c r="L1001" s="7">
        <f>INDEX(products!$A$1:$G$49,MATCH('Order-Worksheet'!$D1001,products!$A$1:$A$49,0),MATCH('Order-Worksheet'!L$1,products!$A$1:$G$1,0))</f>
        <v>4.125</v>
      </c>
      <c r="M1001" s="7">
        <f t="shared" si="45"/>
        <v>12.375</v>
      </c>
      <c r="N1001" t="str">
        <f t="shared" si="46"/>
        <v>Excelsa</v>
      </c>
      <c r="O1001" t="str">
        <f t="shared" si="47"/>
        <v>Medium</v>
      </c>
      <c r="P1001" t="str">
        <f>VLOOKUP(Orders_Table[[#This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B0C-9083-4872-97AB-6E3E6CE18659}">
  <dimension ref="A3:N48"/>
  <sheetViews>
    <sheetView topLeftCell="D1" workbookViewId="0">
      <selection activeCell="D11" sqref="D11"/>
    </sheetView>
  </sheetViews>
  <sheetFormatPr defaultRowHeight="15" x14ac:dyDescent="0.25"/>
  <cols>
    <col min="1" max="1" width="12.7109375" bestFit="1" customWidth="1"/>
    <col min="2" max="2" width="21.28515625" bestFit="1" customWidth="1"/>
    <col min="3" max="3" width="19.42578125" bestFit="1" customWidth="1"/>
    <col min="4" max="4" width="7.28515625" bestFit="1" customWidth="1"/>
    <col min="5" max="5" width="7.7109375" bestFit="1" customWidth="1"/>
    <col min="6" max="6" width="7.85546875" bestFit="1" customWidth="1"/>
  </cols>
  <sheetData>
    <row r="3" spans="1:6" x14ac:dyDescent="0.25">
      <c r="A3" s="8" t="s">
        <v>6221</v>
      </c>
      <c r="C3" s="8" t="s">
        <v>6196</v>
      </c>
    </row>
    <row r="4" spans="1:6" x14ac:dyDescent="0.25">
      <c r="A4" s="8" t="s">
        <v>6215</v>
      </c>
      <c r="B4" s="8" t="s">
        <v>6216</v>
      </c>
      <c r="C4" t="s">
        <v>6217</v>
      </c>
      <c r="D4" t="s">
        <v>6218</v>
      </c>
      <c r="E4" t="s">
        <v>6219</v>
      </c>
      <c r="F4" t="s">
        <v>6220</v>
      </c>
    </row>
    <row r="5" spans="1:6" x14ac:dyDescent="0.25">
      <c r="A5" t="s">
        <v>6199</v>
      </c>
      <c r="B5" t="s">
        <v>6203</v>
      </c>
      <c r="C5" s="10">
        <v>186.85499999999999</v>
      </c>
      <c r="D5" s="10">
        <v>305.97000000000003</v>
      </c>
      <c r="E5" s="10">
        <v>213.15999999999997</v>
      </c>
      <c r="F5" s="10">
        <v>123</v>
      </c>
    </row>
    <row r="6" spans="1:6" x14ac:dyDescent="0.25">
      <c r="B6" t="s">
        <v>6204</v>
      </c>
      <c r="C6" s="10">
        <v>251.96499999999997</v>
      </c>
      <c r="D6" s="10">
        <v>129.46</v>
      </c>
      <c r="E6" s="10">
        <v>434.03999999999996</v>
      </c>
      <c r="F6" s="10">
        <v>171.93999999999997</v>
      </c>
    </row>
    <row r="7" spans="1:6" x14ac:dyDescent="0.25">
      <c r="B7" t="s">
        <v>6205</v>
      </c>
      <c r="C7" s="10">
        <v>224.94499999999999</v>
      </c>
      <c r="D7" s="10">
        <v>349.12</v>
      </c>
      <c r="E7" s="10">
        <v>321.04000000000002</v>
      </c>
      <c r="F7" s="10">
        <v>126.035</v>
      </c>
    </row>
    <row r="8" spans="1:6" x14ac:dyDescent="0.25">
      <c r="B8" t="s">
        <v>6206</v>
      </c>
      <c r="C8" s="10">
        <v>307.12</v>
      </c>
      <c r="D8" s="10">
        <v>681.07499999999993</v>
      </c>
      <c r="E8" s="10">
        <v>533.70499999999993</v>
      </c>
      <c r="F8" s="10">
        <v>158.85</v>
      </c>
    </row>
    <row r="9" spans="1:6" x14ac:dyDescent="0.25">
      <c r="B9" t="s">
        <v>6207</v>
      </c>
      <c r="C9" s="10">
        <v>53.664999999999992</v>
      </c>
      <c r="D9" s="10">
        <v>83.025000000000006</v>
      </c>
      <c r="E9" s="10">
        <v>193.83499999999998</v>
      </c>
      <c r="F9" s="10">
        <v>68.039999999999992</v>
      </c>
    </row>
    <row r="10" spans="1:6" x14ac:dyDescent="0.25">
      <c r="B10" t="s">
        <v>6208</v>
      </c>
      <c r="C10" s="10">
        <v>163.01999999999998</v>
      </c>
      <c r="D10" s="10">
        <v>678.3599999999999</v>
      </c>
      <c r="E10" s="10">
        <v>171.04500000000002</v>
      </c>
      <c r="F10" s="10">
        <v>372.255</v>
      </c>
    </row>
    <row r="11" spans="1:6" x14ac:dyDescent="0.25">
      <c r="B11" t="s">
        <v>6209</v>
      </c>
      <c r="C11" s="10">
        <v>345.02</v>
      </c>
      <c r="D11" s="10">
        <v>273.86999999999995</v>
      </c>
      <c r="E11" s="10">
        <v>184.12999999999997</v>
      </c>
      <c r="F11" s="10">
        <v>201.11499999999998</v>
      </c>
    </row>
    <row r="12" spans="1:6" x14ac:dyDescent="0.25">
      <c r="B12" t="s">
        <v>6210</v>
      </c>
      <c r="C12" s="10">
        <v>334.89</v>
      </c>
      <c r="D12" s="10">
        <v>70.95</v>
      </c>
      <c r="E12" s="10">
        <v>134.23000000000002</v>
      </c>
      <c r="F12" s="10">
        <v>166.27499999999998</v>
      </c>
    </row>
    <row r="13" spans="1:6" x14ac:dyDescent="0.25">
      <c r="B13" t="s">
        <v>6211</v>
      </c>
      <c r="C13" s="10">
        <v>178.70999999999998</v>
      </c>
      <c r="D13" s="10">
        <v>166.1</v>
      </c>
      <c r="E13" s="10">
        <v>439.30999999999995</v>
      </c>
      <c r="F13" s="10">
        <v>492.9</v>
      </c>
    </row>
    <row r="14" spans="1:6" x14ac:dyDescent="0.25">
      <c r="B14" t="s">
        <v>6212</v>
      </c>
      <c r="C14" s="10">
        <v>301.98500000000001</v>
      </c>
      <c r="D14" s="10">
        <v>153.76499999999999</v>
      </c>
      <c r="E14" s="10">
        <v>215.55499999999998</v>
      </c>
      <c r="F14" s="10">
        <v>213.66499999999999</v>
      </c>
    </row>
    <row r="15" spans="1:6" x14ac:dyDescent="0.25">
      <c r="B15" t="s">
        <v>6213</v>
      </c>
      <c r="C15" s="10">
        <v>312.83499999999998</v>
      </c>
      <c r="D15" s="10">
        <v>63.249999999999993</v>
      </c>
      <c r="E15" s="10">
        <v>350.89500000000004</v>
      </c>
      <c r="F15" s="10">
        <v>96.405000000000001</v>
      </c>
    </row>
    <row r="16" spans="1:6" x14ac:dyDescent="0.25">
      <c r="B16" t="s">
        <v>6214</v>
      </c>
      <c r="C16" s="10">
        <v>265.62</v>
      </c>
      <c r="D16" s="10">
        <v>526.51499999999987</v>
      </c>
      <c r="E16" s="10">
        <v>187.06</v>
      </c>
      <c r="F16" s="10">
        <v>210.58999999999997</v>
      </c>
    </row>
    <row r="17" spans="1:14" x14ac:dyDescent="0.25">
      <c r="A17" t="s">
        <v>6200</v>
      </c>
      <c r="B17" t="s">
        <v>6203</v>
      </c>
      <c r="C17" s="10">
        <v>47.25</v>
      </c>
      <c r="D17" s="10">
        <v>65.805000000000007</v>
      </c>
      <c r="E17" s="10">
        <v>274.67500000000001</v>
      </c>
      <c r="F17" s="10">
        <v>179.22</v>
      </c>
    </row>
    <row r="18" spans="1:14" x14ac:dyDescent="0.25">
      <c r="B18" t="s">
        <v>6204</v>
      </c>
      <c r="C18" s="10">
        <v>745.44999999999993</v>
      </c>
      <c r="D18" s="10">
        <v>428.88499999999999</v>
      </c>
      <c r="E18" s="10">
        <v>194.17499999999998</v>
      </c>
      <c r="F18" s="10">
        <v>429.82999999999993</v>
      </c>
    </row>
    <row r="19" spans="1:14" x14ac:dyDescent="0.25">
      <c r="B19" t="s">
        <v>6205</v>
      </c>
      <c r="C19" s="10">
        <v>130.47</v>
      </c>
      <c r="D19" s="10">
        <v>271.48500000000001</v>
      </c>
      <c r="E19" s="10">
        <v>281.20499999999998</v>
      </c>
      <c r="F19" s="10">
        <v>231.63000000000002</v>
      </c>
    </row>
    <row r="20" spans="1:14" x14ac:dyDescent="0.25">
      <c r="B20" t="s">
        <v>6206</v>
      </c>
      <c r="C20" s="10">
        <v>27</v>
      </c>
      <c r="D20" s="10">
        <v>347.26</v>
      </c>
      <c r="E20" s="10">
        <v>147.51</v>
      </c>
      <c r="F20" s="10">
        <v>240.04</v>
      </c>
    </row>
    <row r="21" spans="1:14" x14ac:dyDescent="0.25">
      <c r="B21" t="s">
        <v>6207</v>
      </c>
      <c r="C21" s="10">
        <v>255.11499999999995</v>
      </c>
      <c r="D21" s="10">
        <v>541.73</v>
      </c>
      <c r="E21" s="10">
        <v>83.43</v>
      </c>
      <c r="F21" s="10">
        <v>59.079999999999991</v>
      </c>
    </row>
    <row r="22" spans="1:14" x14ac:dyDescent="0.25">
      <c r="B22" t="s">
        <v>6208</v>
      </c>
      <c r="C22" s="10">
        <v>584.78999999999985</v>
      </c>
      <c r="D22" s="10">
        <v>357.42999999999995</v>
      </c>
      <c r="E22" s="10">
        <v>355.34</v>
      </c>
      <c r="F22" s="10">
        <v>140.88</v>
      </c>
    </row>
    <row r="23" spans="1:14" x14ac:dyDescent="0.25">
      <c r="B23" t="s">
        <v>6209</v>
      </c>
      <c r="C23" s="10">
        <v>430.62</v>
      </c>
      <c r="D23" s="10">
        <v>227.42500000000001</v>
      </c>
      <c r="E23" s="10">
        <v>236.315</v>
      </c>
      <c r="F23" s="10">
        <v>414.58499999999992</v>
      </c>
    </row>
    <row r="24" spans="1:14" x14ac:dyDescent="0.25">
      <c r="B24" t="s">
        <v>6210</v>
      </c>
      <c r="C24" s="10">
        <v>22.5</v>
      </c>
      <c r="D24" s="10">
        <v>77.72</v>
      </c>
      <c r="E24" s="10">
        <v>60.5</v>
      </c>
      <c r="F24" s="10">
        <v>139.67999999999998</v>
      </c>
      <c r="N24" s="11"/>
    </row>
    <row r="25" spans="1:14" x14ac:dyDescent="0.25">
      <c r="B25" t="s">
        <v>6211</v>
      </c>
      <c r="C25" s="10">
        <v>126.14999999999999</v>
      </c>
      <c r="D25" s="10">
        <v>195.11</v>
      </c>
      <c r="E25" s="10">
        <v>89.13</v>
      </c>
      <c r="F25" s="10">
        <v>302.65999999999997</v>
      </c>
    </row>
    <row r="26" spans="1:14" x14ac:dyDescent="0.25">
      <c r="B26" t="s">
        <v>6212</v>
      </c>
      <c r="C26" s="10">
        <v>376.03</v>
      </c>
      <c r="D26" s="10">
        <v>523.24</v>
      </c>
      <c r="E26" s="10">
        <v>440.96499999999997</v>
      </c>
      <c r="F26" s="10">
        <v>174.46999999999997</v>
      </c>
    </row>
    <row r="27" spans="1:14" x14ac:dyDescent="0.25">
      <c r="B27" t="s">
        <v>6213</v>
      </c>
      <c r="C27" s="10">
        <v>515.17999999999995</v>
      </c>
      <c r="D27" s="10">
        <v>142.56</v>
      </c>
      <c r="E27" s="10">
        <v>347.03999999999996</v>
      </c>
      <c r="F27" s="10">
        <v>104.08499999999999</v>
      </c>
    </row>
    <row r="28" spans="1:14" x14ac:dyDescent="0.25">
      <c r="B28" t="s">
        <v>6214</v>
      </c>
      <c r="C28" s="10">
        <v>95.859999999999985</v>
      </c>
      <c r="D28" s="10">
        <v>484.76</v>
      </c>
      <c r="E28" s="10">
        <v>94.17</v>
      </c>
      <c r="F28" s="10">
        <v>77.10499999999999</v>
      </c>
    </row>
    <row r="29" spans="1:14" x14ac:dyDescent="0.25">
      <c r="A29" t="s">
        <v>6201</v>
      </c>
      <c r="B29" t="s">
        <v>6203</v>
      </c>
      <c r="C29" s="10">
        <v>258.34500000000003</v>
      </c>
      <c r="D29" s="10">
        <v>139.625</v>
      </c>
      <c r="E29" s="10">
        <v>279.52000000000004</v>
      </c>
      <c r="F29" s="10">
        <v>160.19499999999999</v>
      </c>
    </row>
    <row r="30" spans="1:14" x14ac:dyDescent="0.25">
      <c r="B30" t="s">
        <v>6204</v>
      </c>
      <c r="C30" s="10">
        <v>342.2</v>
      </c>
      <c r="D30" s="10">
        <v>284.24999999999994</v>
      </c>
      <c r="E30" s="10">
        <v>251.83</v>
      </c>
      <c r="F30" s="10">
        <v>80.550000000000011</v>
      </c>
    </row>
    <row r="31" spans="1:14" x14ac:dyDescent="0.25">
      <c r="B31" t="s">
        <v>6205</v>
      </c>
      <c r="C31" s="10">
        <v>418.30499999999989</v>
      </c>
      <c r="D31" s="10">
        <v>468.125</v>
      </c>
      <c r="E31" s="10">
        <v>405.05500000000006</v>
      </c>
      <c r="F31" s="10">
        <v>253.15499999999997</v>
      </c>
    </row>
    <row r="32" spans="1:14" x14ac:dyDescent="0.25">
      <c r="B32" t="s">
        <v>6206</v>
      </c>
      <c r="C32" s="10">
        <v>102.32999999999998</v>
      </c>
      <c r="D32" s="10">
        <v>242.14000000000001</v>
      </c>
      <c r="E32" s="10">
        <v>554.875</v>
      </c>
      <c r="F32" s="10">
        <v>106.23999999999998</v>
      </c>
    </row>
    <row r="33" spans="1:6" x14ac:dyDescent="0.25">
      <c r="B33" t="s">
        <v>6207</v>
      </c>
      <c r="C33" s="10">
        <v>234.71999999999997</v>
      </c>
      <c r="D33" s="10">
        <v>133.08000000000001</v>
      </c>
      <c r="E33" s="10">
        <v>267.2</v>
      </c>
      <c r="F33" s="10">
        <v>272.68999999999994</v>
      </c>
    </row>
    <row r="34" spans="1:6" x14ac:dyDescent="0.25">
      <c r="B34" t="s">
        <v>6208</v>
      </c>
      <c r="C34" s="10">
        <v>430.39</v>
      </c>
      <c r="D34" s="10">
        <v>136.20500000000001</v>
      </c>
      <c r="E34" s="10">
        <v>209.6</v>
      </c>
      <c r="F34" s="10">
        <v>88.334999999999994</v>
      </c>
    </row>
    <row r="35" spans="1:6" x14ac:dyDescent="0.25">
      <c r="B35" t="s">
        <v>6209</v>
      </c>
      <c r="C35" s="10">
        <v>109.005</v>
      </c>
      <c r="D35" s="10">
        <v>393.57499999999999</v>
      </c>
      <c r="E35" s="10">
        <v>61.034999999999997</v>
      </c>
      <c r="F35" s="10">
        <v>199.48999999999998</v>
      </c>
    </row>
    <row r="36" spans="1:6" x14ac:dyDescent="0.25">
      <c r="B36" t="s">
        <v>6210</v>
      </c>
      <c r="C36" s="10">
        <v>287.52499999999998</v>
      </c>
      <c r="D36" s="10">
        <v>288.67</v>
      </c>
      <c r="E36" s="10">
        <v>125.58</v>
      </c>
      <c r="F36" s="10">
        <v>374.13499999999999</v>
      </c>
    </row>
    <row r="37" spans="1:6" x14ac:dyDescent="0.25">
      <c r="B37" t="s">
        <v>6211</v>
      </c>
      <c r="C37" s="10">
        <v>840.92999999999984</v>
      </c>
      <c r="D37" s="10">
        <v>409.875</v>
      </c>
      <c r="E37" s="10">
        <v>171.32999999999998</v>
      </c>
      <c r="F37" s="10">
        <v>221.43999999999997</v>
      </c>
    </row>
    <row r="38" spans="1:6" x14ac:dyDescent="0.25">
      <c r="B38" t="s">
        <v>6212</v>
      </c>
      <c r="C38" s="10">
        <v>299.07</v>
      </c>
      <c r="D38" s="10">
        <v>260.32499999999999</v>
      </c>
      <c r="E38" s="10">
        <v>584.64</v>
      </c>
      <c r="F38" s="10">
        <v>256.36500000000001</v>
      </c>
    </row>
    <row r="39" spans="1:6" x14ac:dyDescent="0.25">
      <c r="B39" t="s">
        <v>6213</v>
      </c>
      <c r="C39" s="10">
        <v>323.32499999999999</v>
      </c>
      <c r="D39" s="10">
        <v>565.57000000000005</v>
      </c>
      <c r="E39" s="10">
        <v>537.80999999999995</v>
      </c>
      <c r="F39" s="10">
        <v>189.47499999999999</v>
      </c>
    </row>
    <row r="40" spans="1:6" x14ac:dyDescent="0.25">
      <c r="B40" t="s">
        <v>6214</v>
      </c>
      <c r="C40" s="10">
        <v>399.48499999999996</v>
      </c>
      <c r="D40" s="10">
        <v>148.19999999999999</v>
      </c>
      <c r="E40" s="10">
        <v>388.21999999999997</v>
      </c>
      <c r="F40" s="10">
        <v>212.07499999999999</v>
      </c>
    </row>
    <row r="41" spans="1:6" x14ac:dyDescent="0.25">
      <c r="A41" t="s">
        <v>6202</v>
      </c>
      <c r="B41" t="s">
        <v>6203</v>
      </c>
      <c r="C41" s="10">
        <v>112.69499999999999</v>
      </c>
      <c r="D41" s="10">
        <v>166.32</v>
      </c>
      <c r="E41" s="10">
        <v>843.71499999999992</v>
      </c>
      <c r="F41" s="10">
        <v>146.685</v>
      </c>
    </row>
    <row r="42" spans="1:6" x14ac:dyDescent="0.25">
      <c r="B42" t="s">
        <v>6204</v>
      </c>
      <c r="C42" s="10">
        <v>114.87999999999998</v>
      </c>
      <c r="D42" s="10">
        <v>133.815</v>
      </c>
      <c r="E42" s="10">
        <v>91.175000000000011</v>
      </c>
      <c r="F42" s="10">
        <v>53.759999999999991</v>
      </c>
    </row>
    <row r="43" spans="1:6" x14ac:dyDescent="0.25">
      <c r="B43" t="s">
        <v>6205</v>
      </c>
      <c r="C43" s="10">
        <v>277.76</v>
      </c>
      <c r="D43" s="10">
        <v>175.41</v>
      </c>
      <c r="E43" s="10">
        <v>462.50999999999993</v>
      </c>
      <c r="F43" s="10">
        <v>399.52499999999998</v>
      </c>
    </row>
    <row r="44" spans="1:6" x14ac:dyDescent="0.25">
      <c r="B44" t="s">
        <v>6206</v>
      </c>
      <c r="C44" s="10">
        <v>197.89499999999998</v>
      </c>
      <c r="D44" s="10">
        <v>289.755</v>
      </c>
      <c r="E44" s="10">
        <v>88.545000000000002</v>
      </c>
      <c r="F44" s="10">
        <v>200.25499999999997</v>
      </c>
    </row>
    <row r="45" spans="1:6" x14ac:dyDescent="0.25">
      <c r="B45" t="s">
        <v>6207</v>
      </c>
      <c r="C45" s="10">
        <v>193.11499999999998</v>
      </c>
      <c r="D45" s="10">
        <v>212.49499999999998</v>
      </c>
      <c r="E45" s="10">
        <v>292.29000000000002</v>
      </c>
      <c r="F45" s="10">
        <v>304.46999999999997</v>
      </c>
    </row>
    <row r="46" spans="1:6" x14ac:dyDescent="0.25">
      <c r="B46" t="s">
        <v>6208</v>
      </c>
      <c r="C46" s="10">
        <v>179.79</v>
      </c>
      <c r="D46" s="10">
        <v>426.2</v>
      </c>
      <c r="E46" s="10">
        <v>170.08999999999997</v>
      </c>
      <c r="F46" s="10">
        <v>379.31</v>
      </c>
    </row>
    <row r="47" spans="1:6" x14ac:dyDescent="0.25">
      <c r="B47" t="s">
        <v>6209</v>
      </c>
      <c r="C47" s="10">
        <v>247.28999999999996</v>
      </c>
      <c r="D47" s="10">
        <v>246.685</v>
      </c>
      <c r="E47" s="10">
        <v>271.05499999999995</v>
      </c>
      <c r="F47" s="10">
        <v>141.69999999999999</v>
      </c>
    </row>
    <row r="48" spans="1:6" x14ac:dyDescent="0.25">
      <c r="B48" t="s">
        <v>6210</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2AA7-56C1-4638-AA79-98057736D1A8}">
  <dimension ref="A3:B7"/>
  <sheetViews>
    <sheetView workbookViewId="0">
      <selection activeCell="B5" sqref="B5"/>
    </sheetView>
  </sheetViews>
  <sheetFormatPr defaultRowHeight="15" x14ac:dyDescent="0.25"/>
  <cols>
    <col min="1" max="1" width="15" bestFit="1" customWidth="1"/>
    <col min="2" max="2" width="11.7109375" bestFit="1" customWidth="1"/>
  </cols>
  <sheetData>
    <row r="3" spans="1:2" x14ac:dyDescent="0.25">
      <c r="A3" s="8" t="s">
        <v>7</v>
      </c>
      <c r="B3" t="s">
        <v>6221</v>
      </c>
    </row>
    <row r="4" spans="1:2" x14ac:dyDescent="0.25">
      <c r="A4" s="9" t="s">
        <v>28</v>
      </c>
      <c r="B4" s="12">
        <v>2798.5050000000001</v>
      </c>
    </row>
    <row r="5" spans="1:2" x14ac:dyDescent="0.25">
      <c r="A5" s="9" t="s">
        <v>318</v>
      </c>
      <c r="B5" s="12">
        <v>6696.8649999999989</v>
      </c>
    </row>
    <row r="6" spans="1:2" x14ac:dyDescent="0.25">
      <c r="A6" s="9" t="s">
        <v>19</v>
      </c>
      <c r="B6" s="12">
        <v>35638.88499999998</v>
      </c>
    </row>
    <row r="7" spans="1:2" x14ac:dyDescent="0.25">
      <c r="A7" s="9" t="s">
        <v>6198</v>
      </c>
      <c r="B7" s="12">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FCA33-ECA3-472D-A1ED-572D8BE7AAB7}">
  <dimension ref="A3:B9"/>
  <sheetViews>
    <sheetView workbookViewId="0">
      <selection activeCell="B5" sqref="B5"/>
    </sheetView>
  </sheetViews>
  <sheetFormatPr defaultRowHeight="15" x14ac:dyDescent="0.25"/>
  <cols>
    <col min="1" max="1" width="16.28515625" bestFit="1" customWidth="1"/>
    <col min="2" max="2" width="11.7109375" bestFit="1" customWidth="1"/>
  </cols>
  <sheetData>
    <row r="3" spans="1:2" x14ac:dyDescent="0.25">
      <c r="A3" s="8" t="s">
        <v>7</v>
      </c>
      <c r="B3" t="s">
        <v>6221</v>
      </c>
    </row>
    <row r="4" spans="1:2" x14ac:dyDescent="0.25">
      <c r="A4" s="9" t="s">
        <v>3753</v>
      </c>
      <c r="B4" s="12">
        <v>278.01</v>
      </c>
    </row>
    <row r="5" spans="1:2" x14ac:dyDescent="0.25">
      <c r="A5" s="9" t="s">
        <v>1598</v>
      </c>
      <c r="B5" s="12">
        <v>281.67499999999995</v>
      </c>
    </row>
    <row r="6" spans="1:2" x14ac:dyDescent="0.25">
      <c r="A6" s="9" t="s">
        <v>2587</v>
      </c>
      <c r="B6" s="12">
        <v>289.11</v>
      </c>
    </row>
    <row r="7" spans="1:2" x14ac:dyDescent="0.25">
      <c r="A7" s="9" t="s">
        <v>5765</v>
      </c>
      <c r="B7" s="12">
        <v>307.04499999999996</v>
      </c>
    </row>
    <row r="8" spans="1:2" x14ac:dyDescent="0.25">
      <c r="A8" s="9" t="s">
        <v>5114</v>
      </c>
      <c r="B8" s="12">
        <v>317.06999999999994</v>
      </c>
    </row>
    <row r="9" spans="1:2" x14ac:dyDescent="0.25">
      <c r="A9" s="9" t="s">
        <v>6198</v>
      </c>
      <c r="B9" s="12">
        <v>1472.9099999999999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3159-184F-4E03-9FAA-36E72BDB52FC}">
  <dimension ref="A1"/>
  <sheetViews>
    <sheetView showGridLines="0" topLeftCell="A10" zoomScale="80" zoomScaleNormal="80" workbookViewId="0">
      <selection activeCell="L37" sqref="L37"/>
    </sheetView>
  </sheetViews>
  <sheetFormatPr defaultRowHeight="15" x14ac:dyDescent="0.25"/>
  <cols>
    <col min="1" max="1" width="1.7109375" customWidth="1"/>
    <col min="16" max="16" width="1.7109375" customWidth="1"/>
    <col min="20" max="20" width="2.7109375" customWidth="1"/>
  </cols>
  <sheetData>
    <row r="1" ht="7.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Order-Worksheet</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Sachmanik Cheema</dc:creator>
  <cp:keywords/>
  <dc:description/>
  <cp:lastModifiedBy>Jasmeen Saini</cp:lastModifiedBy>
  <cp:revision/>
  <dcterms:created xsi:type="dcterms:W3CDTF">2022-11-26T09:51:45Z</dcterms:created>
  <dcterms:modified xsi:type="dcterms:W3CDTF">2024-09-07T20:26:41Z</dcterms:modified>
  <cp:category/>
  <cp:contentStatus/>
</cp:coreProperties>
</file>